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mpresaenergiadepereira-my.sharepoint.com/personal/rjaramillov_eep_com_co/Documents/rdjv ene 11 2022/ARCHIVOS PROYECTO 75 CALLE 21 A 24 CRA 5 A CRA 7/"/>
    </mc:Choice>
  </mc:AlternateContent>
  <xr:revisionPtr revIDLastSave="72" documentId="8_{F7BD29A2-538A-487B-B868-AF87F2B47FC1}" xr6:coauthVersionLast="47" xr6:coauthVersionMax="47" xr10:uidLastSave="{1FB7CF4D-4602-4F77-AE43-397318963C0F}"/>
  <bookViews>
    <workbookView xWindow="-120" yWindow="-120" windowWidth="20730" windowHeight="11160" tabRatio="826" xr2:uid="{00000000-000D-0000-FFFF-FFFF00000000}"/>
  </bookViews>
  <sheets>
    <sheet name="PRESUP PROY 75 " sheetId="46" r:id="rId1"/>
    <sheet name="A.U.  PROY 75" sheetId="44" r:id="rId2"/>
    <sheet name="APUs PROYECTO 75 " sheetId="50" r:id="rId3"/>
    <sheet name="1" sheetId="17" state="hidden" r:id="rId4"/>
    <sheet name="2" sheetId="35" state="hidden" r:id="rId5"/>
    <sheet name="3" sheetId="16" state="hidden" r:id="rId6"/>
    <sheet name="4" sheetId="18" state="hidden" r:id="rId7"/>
    <sheet name="5" sheetId="20" state="hidden" r:id="rId8"/>
    <sheet name="6" sheetId="21" state="hidden" r:id="rId9"/>
    <sheet name="7" sheetId="24" state="hidden" r:id="rId10"/>
    <sheet name="8" sheetId="27" state="hidden" r:id="rId11"/>
    <sheet name="9" sheetId="34" state="hidden" r:id="rId12"/>
    <sheet name="10" sheetId="41" state="hidden" r:id="rId13"/>
    <sheet name="11" sheetId="42" state="hidden" r:id="rId14"/>
    <sheet name="12" sheetId="26" state="hidden" r:id="rId15"/>
    <sheet name="13" sheetId="43" state="hidden" r:id="rId16"/>
    <sheet name="14" sheetId="22" state="hidden" r:id="rId17"/>
    <sheet name="15" sheetId="36" state="hidden" r:id="rId18"/>
    <sheet name="16" sheetId="37" state="hidden" r:id="rId19"/>
    <sheet name="17" sheetId="23" state="hidden" r:id="rId20"/>
    <sheet name="18" sheetId="39" state="hidden" r:id="rId21"/>
    <sheet name="19" sheetId="38" state="hidden" r:id="rId22"/>
    <sheet name="20" sheetId="29" state="hidden" r:id="rId23"/>
    <sheet name="21" sheetId="28" state="hidden" r:id="rId24"/>
  </sheets>
  <externalReferences>
    <externalReference r:id="rId25"/>
    <externalReference r:id="rId26"/>
    <externalReference r:id="rId27"/>
    <externalReference r:id="rId28"/>
    <externalReference r:id="rId29"/>
  </externalReferences>
  <definedNames>
    <definedName name="Adm" localSheetId="12">'[1]ACTA 5'!#REF!</definedName>
    <definedName name="Adm" localSheetId="13">'[1]ACTA 5'!#REF!</definedName>
    <definedName name="Adm" localSheetId="15">'[1]ACTA 5'!#REF!</definedName>
    <definedName name="Adm" localSheetId="17">'[1]ACTA 5'!#REF!</definedName>
    <definedName name="Adm" localSheetId="18">'[1]ACTA 5'!#REF!</definedName>
    <definedName name="Adm" localSheetId="20">'[1]ACTA 5'!#REF!</definedName>
    <definedName name="Adm" localSheetId="21">'[1]ACTA 5'!#REF!</definedName>
    <definedName name="Adm" localSheetId="4">'[1]ACTA 5'!#REF!</definedName>
    <definedName name="Adm" localSheetId="11">'[1]ACTA 5'!#REF!</definedName>
    <definedName name="Adm" localSheetId="1">'[2]ACTA 5'!#REF!</definedName>
    <definedName name="Adm">'[1]ACTA 5'!#REF!</definedName>
    <definedName name="am" localSheetId="12">'[1]ACTA 5'!#REF!</definedName>
    <definedName name="am" localSheetId="13">'[1]ACTA 5'!#REF!</definedName>
    <definedName name="am" localSheetId="15">'[1]ACTA 5'!#REF!</definedName>
    <definedName name="am" localSheetId="17">'[1]ACTA 5'!#REF!</definedName>
    <definedName name="am" localSheetId="18">'[1]ACTA 5'!#REF!</definedName>
    <definedName name="am" localSheetId="20">'[1]ACTA 5'!#REF!</definedName>
    <definedName name="am" localSheetId="21">'[1]ACTA 5'!#REF!</definedName>
    <definedName name="am" localSheetId="4">'[1]ACTA 5'!#REF!</definedName>
    <definedName name="am" localSheetId="11">'[1]ACTA 5'!#REF!</definedName>
    <definedName name="am">'[1]ACTA 5'!#REF!</definedName>
    <definedName name="_xlnm.Print_Area" localSheetId="3">'1'!$B$2:$M$27,'1'!$O$2:$Z$27</definedName>
    <definedName name="_xlnm.Print_Area" localSheetId="15">'13'!$B$2:$M$24,'13'!$O$2:$Z$24</definedName>
    <definedName name="_xlnm.Print_Area" localSheetId="16">'14'!$B$2:$M$24,'14'!$O$2:$Z$24</definedName>
    <definedName name="_xlnm.Print_Area" localSheetId="17">'15'!$B$2:$M$24,'15'!$O$2:$Z$24</definedName>
    <definedName name="_xlnm.Print_Area" localSheetId="18">'16'!$B$2:$M$24</definedName>
    <definedName name="_xlnm.Print_Area" localSheetId="19">'17'!$B$2:$M$24,'17'!$O$2:$Z$24</definedName>
    <definedName name="_xlnm.Print_Area" localSheetId="20">'18'!$B$2:$M$24</definedName>
    <definedName name="_xlnm.Print_Area" localSheetId="21">'19'!$B$2:$M$24</definedName>
    <definedName name="_xlnm.Print_Area" localSheetId="4">'2'!$B$2:$M$25,'2'!$O$2:$Z$25</definedName>
    <definedName name="_xlnm.Print_Area" localSheetId="22">'20'!$B$2:$M$24</definedName>
    <definedName name="_xlnm.Print_Area" localSheetId="23">'21'!$B$2:$M$24</definedName>
    <definedName name="_xlnm.Print_Area" localSheetId="5">'3'!$B$2:$M$24,'3'!$O$2:$Z$24,'3'!$B$27:$M$49,'3'!$O$27:$Z$49</definedName>
    <definedName name="_xlnm.Print_Area" localSheetId="6">'4'!$B$2:$M$24,'4'!$O$2:$Z$24,'4'!$B$27:$M$49,'4'!$O$27:$Z$49</definedName>
    <definedName name="_xlnm.Print_Area" localSheetId="7">'5'!$B$2:$M$24,'5'!$O$2:$Z$24</definedName>
    <definedName name="_xlnm.Print_Area" localSheetId="8">'6'!$B$2:$M$24,'6'!$O$2:$Z$24</definedName>
    <definedName name="_xlnm.Print_Area" localSheetId="9">'7'!$B$2:$M$23,'7'!$O$2:$Z$23</definedName>
    <definedName name="_xlnm.Print_Area" localSheetId="10">'8'!$B$2:$M$24,'8'!$O$2:$Z$24</definedName>
    <definedName name="_xlnm.Print_Area" localSheetId="11">'9'!$B$2:$M$23,'9'!$O$2:$Z$23</definedName>
    <definedName name="_xlnm.Print_Area" localSheetId="1">'A.U.  PROY 75'!$A$1:$G$87</definedName>
    <definedName name="_xlnm.Print_Area" localSheetId="0">'PRESUP PROY 75 '!$B$2:$G$82</definedName>
    <definedName name="COMPANY" localSheetId="12">#REF!</definedName>
    <definedName name="COMPANY" localSheetId="13">#REF!</definedName>
    <definedName name="COMPANY" localSheetId="15">#REF!</definedName>
    <definedName name="COMPANY" localSheetId="17">#REF!</definedName>
    <definedName name="COMPANY" localSheetId="18">#REF!</definedName>
    <definedName name="COMPANY" localSheetId="20">#REF!</definedName>
    <definedName name="COMPANY" localSheetId="21">#REF!</definedName>
    <definedName name="COMPANY" localSheetId="4">#REF!</definedName>
    <definedName name="COMPANY">#REF!</definedName>
    <definedName name="CompanyAddress" localSheetId="12">#REF!</definedName>
    <definedName name="CompanyAddress" localSheetId="13">#REF!</definedName>
    <definedName name="CompanyAddress" localSheetId="15">#REF!</definedName>
    <definedName name="CompanyAddress" localSheetId="17">#REF!</definedName>
    <definedName name="CompanyAddress" localSheetId="18">#REF!</definedName>
    <definedName name="CompanyAddress" localSheetId="20">#REF!</definedName>
    <definedName name="CompanyAddress" localSheetId="21">#REF!</definedName>
    <definedName name="CompanyAddress" localSheetId="4">#REF!</definedName>
    <definedName name="CompanyAddress" localSheetId="11">#REF!</definedName>
    <definedName name="CompanyAddress">#REF!</definedName>
    <definedName name="CompanyCity" localSheetId="12">#REF!</definedName>
    <definedName name="CompanyCity" localSheetId="13">#REF!</definedName>
    <definedName name="CompanyCity" localSheetId="15">#REF!</definedName>
    <definedName name="CompanyCity" localSheetId="17">#REF!</definedName>
    <definedName name="CompanyCity" localSheetId="18">#REF!</definedName>
    <definedName name="CompanyCity" localSheetId="20">#REF!</definedName>
    <definedName name="CompanyCity" localSheetId="21">#REF!</definedName>
    <definedName name="CompanyCity" localSheetId="4">#REF!</definedName>
    <definedName name="CompanyCity" localSheetId="11">#REF!</definedName>
    <definedName name="CompanyCity">#REF!</definedName>
    <definedName name="CompanyCountry" localSheetId="12">#REF!</definedName>
    <definedName name="CompanyCountry" localSheetId="13">#REF!</definedName>
    <definedName name="CompanyCountry" localSheetId="15">#REF!</definedName>
    <definedName name="CompanyCountry" localSheetId="17">#REF!</definedName>
    <definedName name="CompanyCountry" localSheetId="18">#REF!</definedName>
    <definedName name="CompanyCountry" localSheetId="20">#REF!</definedName>
    <definedName name="CompanyCountry" localSheetId="21">#REF!</definedName>
    <definedName name="CompanyCountry" localSheetId="4">#REF!</definedName>
    <definedName name="CompanyCountry" localSheetId="11">#REF!</definedName>
    <definedName name="CompanyCountry">#REF!</definedName>
    <definedName name="CompanyName" localSheetId="12">#REF!</definedName>
    <definedName name="CompanyName" localSheetId="13">#REF!</definedName>
    <definedName name="CompanyName" localSheetId="15">#REF!</definedName>
    <definedName name="CompanyName" localSheetId="17">#REF!</definedName>
    <definedName name="CompanyName" localSheetId="18">#REF!</definedName>
    <definedName name="CompanyName" localSheetId="20">#REF!</definedName>
    <definedName name="CompanyName" localSheetId="21">#REF!</definedName>
    <definedName name="CompanyName" localSheetId="4">#REF!</definedName>
    <definedName name="CompanyName" localSheetId="11">#REF!</definedName>
    <definedName name="CompanyName">#REF!</definedName>
    <definedName name="CompanyState" localSheetId="12">#REF!</definedName>
    <definedName name="CompanyState" localSheetId="13">#REF!</definedName>
    <definedName name="CompanyState" localSheetId="15">#REF!</definedName>
    <definedName name="CompanyState" localSheetId="17">#REF!</definedName>
    <definedName name="CompanyState" localSheetId="18">#REF!</definedName>
    <definedName name="CompanyState" localSheetId="20">#REF!</definedName>
    <definedName name="CompanyState" localSheetId="21">#REF!</definedName>
    <definedName name="CompanyState" localSheetId="4">#REF!</definedName>
    <definedName name="CompanyState" localSheetId="11">#REF!</definedName>
    <definedName name="CompanyState">#REF!</definedName>
    <definedName name="CompanyZip" localSheetId="12">#REF!</definedName>
    <definedName name="CompanyZip" localSheetId="13">#REF!</definedName>
    <definedName name="CompanyZip" localSheetId="15">#REF!</definedName>
    <definedName name="CompanyZip" localSheetId="17">#REF!</definedName>
    <definedName name="CompanyZip" localSheetId="18">#REF!</definedName>
    <definedName name="CompanyZip" localSheetId="20">#REF!</definedName>
    <definedName name="CompanyZip" localSheetId="21">#REF!</definedName>
    <definedName name="CompanyZip" localSheetId="4">#REF!</definedName>
    <definedName name="CompanyZip" localSheetId="11">#REF!</definedName>
    <definedName name="CompanyZip">#REF!</definedName>
    <definedName name="contrato" localSheetId="12">#REF!</definedName>
    <definedName name="contrato" localSheetId="13">#REF!</definedName>
    <definedName name="contrato" localSheetId="15">#REF!</definedName>
    <definedName name="contrato" localSheetId="17">#REF!</definedName>
    <definedName name="contrato" localSheetId="18">#REF!</definedName>
    <definedName name="contrato" localSheetId="20">#REF!</definedName>
    <definedName name="contrato" localSheetId="21">#REF!</definedName>
    <definedName name="contrato" localSheetId="4">#REF!</definedName>
    <definedName name="contrato">#REF!</definedName>
    <definedName name="DataDisplayed">"Ejemplo"</definedName>
    <definedName name="Imprev" localSheetId="12">'[1]ACTA 5'!#REF!</definedName>
    <definedName name="Imprev" localSheetId="13">'[1]ACTA 5'!#REF!</definedName>
    <definedName name="Imprev" localSheetId="15">'[1]ACTA 5'!#REF!</definedName>
    <definedName name="Imprev" localSheetId="17">'[1]ACTA 5'!#REF!</definedName>
    <definedName name="Imprev" localSheetId="18">'[1]ACTA 5'!#REF!</definedName>
    <definedName name="Imprev" localSheetId="20">'[1]ACTA 5'!#REF!</definedName>
    <definedName name="Imprev" localSheetId="21">'[1]ACTA 5'!#REF!</definedName>
    <definedName name="Imprev" localSheetId="4">'[1]ACTA 5'!#REF!</definedName>
    <definedName name="Imprev" localSheetId="11">'[1]ACTA 5'!#REF!</definedName>
    <definedName name="Imprev" localSheetId="1">'[2]ACTA 5'!#REF!</definedName>
    <definedName name="Imprev">'[1]ACTA 5'!#REF!</definedName>
    <definedName name="inf" localSheetId="12">#REF!</definedName>
    <definedName name="inf" localSheetId="13">#REF!</definedName>
    <definedName name="inf" localSheetId="15">#REF!</definedName>
    <definedName name="inf" localSheetId="17">#REF!</definedName>
    <definedName name="inf" localSheetId="18">#REF!</definedName>
    <definedName name="inf" localSheetId="20">#REF!</definedName>
    <definedName name="inf" localSheetId="21">#REF!</definedName>
    <definedName name="inf" localSheetId="4">#REF!</definedName>
    <definedName name="inf" localSheetId="11">#REF!</definedName>
    <definedName name="inf">#REF!</definedName>
    <definedName name="IvaSUtl" localSheetId="12">'[1]ACTA 5'!#REF!</definedName>
    <definedName name="IvaSUtl" localSheetId="13">'[1]ACTA 5'!#REF!</definedName>
    <definedName name="IvaSUtl" localSheetId="15">'[1]ACTA 5'!#REF!</definedName>
    <definedName name="IvaSUtl" localSheetId="17">'[1]ACTA 5'!#REF!</definedName>
    <definedName name="IvaSUtl" localSheetId="18">'[1]ACTA 5'!#REF!</definedName>
    <definedName name="IvaSUtl" localSheetId="20">'[1]ACTA 5'!#REF!</definedName>
    <definedName name="IvaSUtl" localSheetId="21">'[1]ACTA 5'!#REF!</definedName>
    <definedName name="IvaSUtl" localSheetId="4">'[1]ACTA 5'!#REF!</definedName>
    <definedName name="IvaSUtl" localSheetId="11">'[1]ACTA 5'!#REF!</definedName>
    <definedName name="IvaSUtl" localSheetId="1">'[2]ACTA 5'!#REF!</definedName>
    <definedName name="IvaSUtl">'[1]ACTA 5'!#REF!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O" localSheetId="12">#REF!</definedName>
    <definedName name="O" localSheetId="13">#REF!</definedName>
    <definedName name="O" localSheetId="15">#REF!</definedName>
    <definedName name="O" localSheetId="17">#REF!</definedName>
    <definedName name="O" localSheetId="18">#REF!</definedName>
    <definedName name="O" localSheetId="20">#REF!</definedName>
    <definedName name="O" localSheetId="21">#REF!</definedName>
    <definedName name="O" localSheetId="4">#REF!</definedName>
    <definedName name="O">#REF!</definedName>
    <definedName name="SbtPpto" localSheetId="1">'[2]ACTA 5'!$H$951</definedName>
    <definedName name="SbtPpto">'[1]ACTA 5'!$H$951</definedName>
    <definedName name="Slicer_Contact_Type">#N/A</definedName>
    <definedName name="tablonx" localSheetId="12">'[3]BASE DE DATOS'!#REF!</definedName>
    <definedName name="tablonx" localSheetId="13">'[3]BASE DE DATOS'!#REF!</definedName>
    <definedName name="tablonx" localSheetId="15">'[3]BASE DE DATOS'!#REF!</definedName>
    <definedName name="tablonx" localSheetId="17">'[3]BASE DE DATOS'!#REF!</definedName>
    <definedName name="tablonx" localSheetId="18">'[3]BASE DE DATOS'!#REF!</definedName>
    <definedName name="tablonx" localSheetId="20">'[3]BASE DE DATOS'!#REF!</definedName>
    <definedName name="tablonx" localSheetId="21">'[3]BASE DE DATOS'!#REF!</definedName>
    <definedName name="tablonx" localSheetId="4">'[3]BASE DE DATOS'!#REF!</definedName>
    <definedName name="tablonx" localSheetId="11">'[3]BASE DE DATOS'!#REF!</definedName>
    <definedName name="tablonx" localSheetId="1">'[4]BASE DE DATOS'!#REF!</definedName>
    <definedName name="tablonx">'[3]BASE DE DATOS'!#REF!</definedName>
    <definedName name="_xlnm.Print_Titles" localSheetId="3">'1'!$9:$10</definedName>
    <definedName name="_xlnm.Print_Titles" localSheetId="12">'10'!$9:$10</definedName>
    <definedName name="_xlnm.Print_Titles" localSheetId="13">'11'!$9:$10</definedName>
    <definedName name="_xlnm.Print_Titles" localSheetId="14">'12'!$9:$10</definedName>
    <definedName name="_xlnm.Print_Titles" localSheetId="15">'13'!$9:$10</definedName>
    <definedName name="_xlnm.Print_Titles" localSheetId="16">'14'!$9:$10</definedName>
    <definedName name="_xlnm.Print_Titles" localSheetId="17">'15'!$9:$10</definedName>
    <definedName name="_xlnm.Print_Titles" localSheetId="18">'16'!$9:$10</definedName>
    <definedName name="_xlnm.Print_Titles" localSheetId="19">'17'!$9:$10</definedName>
    <definedName name="_xlnm.Print_Titles" localSheetId="20">'18'!$9:$10</definedName>
    <definedName name="_xlnm.Print_Titles" localSheetId="21">'19'!$9:$10</definedName>
    <definedName name="_xlnm.Print_Titles" localSheetId="4">'2'!$9:$10</definedName>
    <definedName name="_xlnm.Print_Titles" localSheetId="22">'20'!$9:$10</definedName>
    <definedName name="_xlnm.Print_Titles" localSheetId="23">'21'!$9:$10</definedName>
    <definedName name="_xlnm.Print_Titles" localSheetId="5">'3'!$9:$10</definedName>
    <definedName name="_xlnm.Print_Titles" localSheetId="6">'4'!$9:$10</definedName>
    <definedName name="_xlnm.Print_Titles" localSheetId="7">'5'!$9:$10</definedName>
    <definedName name="_xlnm.Print_Titles" localSheetId="8">'6'!$9:$10</definedName>
    <definedName name="_xlnm.Print_Titles" localSheetId="9">'7'!$9:$10</definedName>
    <definedName name="_xlnm.Print_Titles" localSheetId="10">'8'!$9:$10</definedName>
    <definedName name="_xlnm.Print_Titles" localSheetId="11">'9'!$9:$10</definedName>
    <definedName name="_xlnm.Print_Titles">#N/A</definedName>
    <definedName name="TtlCD" localSheetId="12">'[1]ACTA 5'!#REF!</definedName>
    <definedName name="TtlCD" localSheetId="13">'[1]ACTA 5'!#REF!</definedName>
    <definedName name="TtlCD" localSheetId="15">'[1]ACTA 5'!#REF!</definedName>
    <definedName name="TtlCD" localSheetId="17">'[1]ACTA 5'!#REF!</definedName>
    <definedName name="TtlCD" localSheetId="18">'[1]ACTA 5'!#REF!</definedName>
    <definedName name="TtlCD" localSheetId="20">'[1]ACTA 5'!#REF!</definedName>
    <definedName name="TtlCD" localSheetId="21">'[1]ACTA 5'!#REF!</definedName>
    <definedName name="TtlCD" localSheetId="4">'[1]ACTA 5'!#REF!</definedName>
    <definedName name="TtlCD" localSheetId="11">'[1]ACTA 5'!#REF!</definedName>
    <definedName name="TtlCD" localSheetId="1">'[2]ACTA 5'!#REF!</definedName>
    <definedName name="TtlCD">'[1]ACTA 5'!#REF!</definedName>
    <definedName name="Utilidad" localSheetId="12">'[1]ACTA 5'!#REF!</definedName>
    <definedName name="Utilidad" localSheetId="13">'[1]ACTA 5'!#REF!</definedName>
    <definedName name="Utilidad" localSheetId="15">'[1]ACTA 5'!#REF!</definedName>
    <definedName name="Utilidad" localSheetId="17">'[1]ACTA 5'!#REF!</definedName>
    <definedName name="Utilidad" localSheetId="18">'[1]ACTA 5'!#REF!</definedName>
    <definedName name="Utilidad" localSheetId="20">'[1]ACTA 5'!#REF!</definedName>
    <definedName name="Utilidad" localSheetId="21">'[1]ACTA 5'!#REF!</definedName>
    <definedName name="Utilidad" localSheetId="4">'[1]ACTA 5'!#REF!</definedName>
    <definedName name="Utilidad" localSheetId="11">'[1]ACTA 5'!#REF!</definedName>
    <definedName name="Utilidad" localSheetId="1">'[2]ACTA 5'!#REF!</definedName>
    <definedName name="Utilidad">'[1]ACTA 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16" i="50" l="1"/>
  <c r="H815" i="50" l="1"/>
  <c r="H818" i="50" s="1"/>
  <c r="G923" i="50" l="1"/>
  <c r="G922" i="50"/>
  <c r="G921" i="50"/>
  <c r="G920" i="50"/>
  <c r="G919" i="50"/>
  <c r="G918" i="50"/>
  <c r="G917" i="50"/>
  <c r="G916" i="50"/>
  <c r="G907" i="50"/>
  <c r="H907" i="50" s="1"/>
  <c r="H908" i="50" s="1"/>
  <c r="E906" i="50"/>
  <c r="H906" i="50" s="1"/>
  <c r="H905" i="50"/>
  <c r="H897" i="50"/>
  <c r="H896" i="50"/>
  <c r="H895" i="50"/>
  <c r="H894" i="50"/>
  <c r="H893" i="50"/>
  <c r="H892" i="50"/>
  <c r="H891" i="50"/>
  <c r="H884" i="50"/>
  <c r="H883" i="50"/>
  <c r="H882" i="50"/>
  <c r="H881" i="50"/>
  <c r="H880" i="50"/>
  <c r="H874" i="50"/>
  <c r="H873" i="50"/>
  <c r="H872" i="50"/>
  <c r="H871" i="50"/>
  <c r="H870" i="50"/>
  <c r="H869" i="50"/>
  <c r="H868" i="50"/>
  <c r="H867" i="50"/>
  <c r="H860" i="50"/>
  <c r="H858" i="50"/>
  <c r="H859" i="50" s="1"/>
  <c r="H857" i="50"/>
  <c r="H856" i="50"/>
  <c r="H855" i="50"/>
  <c r="H854" i="50"/>
  <c r="H848" i="50"/>
  <c r="H847" i="50"/>
  <c r="H846" i="50"/>
  <c r="H845" i="50"/>
  <c r="H844" i="50"/>
  <c r="H843" i="50"/>
  <c r="E842" i="50"/>
  <c r="H842" i="50" s="1"/>
  <c r="E841" i="50"/>
  <c r="H841" i="50" s="1"/>
  <c r="H834" i="50"/>
  <c r="H833" i="50"/>
  <c r="H832" i="50"/>
  <c r="H831" i="50"/>
  <c r="H825" i="50"/>
  <c r="H823" i="50" s="1"/>
  <c r="H809" i="50"/>
  <c r="H808" i="50"/>
  <c r="H807" i="50"/>
  <c r="H806" i="50"/>
  <c r="H798" i="50"/>
  <c r="H797" i="50"/>
  <c r="H790" i="50"/>
  <c r="H789" i="50"/>
  <c r="H788" i="50"/>
  <c r="H787" i="50"/>
  <c r="G781" i="50"/>
  <c r="H781" i="50" s="1"/>
  <c r="H780" i="50"/>
  <c r="H779" i="50"/>
  <c r="G778" i="50"/>
  <c r="H778" i="50" s="1"/>
  <c r="H771" i="50"/>
  <c r="H772" i="50" s="1"/>
  <c r="E770" i="50"/>
  <c r="H770" i="50" s="1"/>
  <c r="G769" i="50"/>
  <c r="H769" i="50" s="1"/>
  <c r="H763" i="50"/>
  <c r="H762" i="50"/>
  <c r="H761" i="50"/>
  <c r="H760" i="50"/>
  <c r="H759" i="50"/>
  <c r="H758" i="50"/>
  <c r="H757" i="50"/>
  <c r="H756" i="50"/>
  <c r="H755" i="50"/>
  <c r="H754" i="50"/>
  <c r="H748" i="50"/>
  <c r="H747" i="50"/>
  <c r="H746" i="50"/>
  <c r="H745" i="50"/>
  <c r="H744" i="50"/>
  <c r="H743" i="50"/>
  <c r="H742" i="50"/>
  <c r="H741" i="50"/>
  <c r="H740" i="50"/>
  <c r="H739" i="50"/>
  <c r="H733" i="50"/>
  <c r="H732" i="50"/>
  <c r="H731" i="50"/>
  <c r="H730" i="50"/>
  <c r="H729" i="50"/>
  <c r="H728" i="50"/>
  <c r="H727" i="50"/>
  <c r="H726" i="50"/>
  <c r="H718" i="50"/>
  <c r="H717" i="50"/>
  <c r="H716" i="50"/>
  <c r="H715" i="50"/>
  <c r="H714" i="50"/>
  <c r="H713" i="50"/>
  <c r="H712" i="50"/>
  <c r="H711" i="50"/>
  <c r="H704" i="50"/>
  <c r="H703" i="50"/>
  <c r="H702" i="50"/>
  <c r="H701" i="50"/>
  <c r="H693" i="50"/>
  <c r="H694" i="50" s="1"/>
  <c r="H692" i="50"/>
  <c r="H691" i="50"/>
  <c r="H684" i="50"/>
  <c r="H683" i="50"/>
  <c r="H682" i="50"/>
  <c r="H681" i="50"/>
  <c r="H680" i="50"/>
  <c r="H679" i="50"/>
  <c r="H671" i="50"/>
  <c r="H672" i="50" s="1"/>
  <c r="H670" i="50"/>
  <c r="H669" i="50"/>
  <c r="H661" i="50"/>
  <c r="H660" i="50"/>
  <c r="H659" i="50"/>
  <c r="H658" i="50"/>
  <c r="H657" i="50"/>
  <c r="H649" i="50"/>
  <c r="H648" i="50"/>
  <c r="H647" i="50"/>
  <c r="H646" i="50"/>
  <c r="H638" i="50"/>
  <c r="H637" i="50"/>
  <c r="H636" i="50"/>
  <c r="H628" i="50"/>
  <c r="H627" i="50"/>
  <c r="H626" i="50"/>
  <c r="H625" i="50"/>
  <c r="H618" i="50"/>
  <c r="H617" i="50"/>
  <c r="H616" i="50"/>
  <c r="H608" i="50"/>
  <c r="H607" i="50"/>
  <c r="H606" i="50"/>
  <c r="H605" i="50"/>
  <c r="H597" i="50"/>
  <c r="H596" i="50"/>
  <c r="H595" i="50"/>
  <c r="H588" i="50"/>
  <c r="H586" i="50" s="1"/>
  <c r="H579" i="50"/>
  <c r="H578" i="50"/>
  <c r="H577" i="50"/>
  <c r="H576" i="50"/>
  <c r="H575" i="50"/>
  <c r="H567" i="50"/>
  <c r="H566" i="50"/>
  <c r="H565" i="50"/>
  <c r="G554" i="50"/>
  <c r="G556" i="50" s="1"/>
  <c r="G546" i="50"/>
  <c r="G545" i="50"/>
  <c r="G544" i="50"/>
  <c r="G537" i="50"/>
  <c r="G536" i="50"/>
  <c r="G535" i="50"/>
  <c r="G534" i="50"/>
  <c r="G526" i="50"/>
  <c r="G525" i="50"/>
  <c r="G524" i="50"/>
  <c r="C521" i="50"/>
  <c r="G516" i="50"/>
  <c r="G515" i="50"/>
  <c r="G514" i="50"/>
  <c r="C512" i="50"/>
  <c r="G507" i="50"/>
  <c r="G506" i="50"/>
  <c r="G505" i="50"/>
  <c r="G504" i="50"/>
  <c r="G503" i="50"/>
  <c r="G502" i="50"/>
  <c r="G501" i="50"/>
  <c r="G500" i="50"/>
  <c r="G499" i="50"/>
  <c r="G498" i="50"/>
  <c r="G491" i="50"/>
  <c r="G490" i="50"/>
  <c r="G489" i="50"/>
  <c r="G488" i="50"/>
  <c r="G487" i="50"/>
  <c r="G486" i="50"/>
  <c r="G485" i="50"/>
  <c r="G484" i="50"/>
  <c r="G483" i="50"/>
  <c r="G482" i="50"/>
  <c r="G475" i="50"/>
  <c r="G474" i="50"/>
  <c r="G473" i="50"/>
  <c r="G472" i="50"/>
  <c r="G471" i="50"/>
  <c r="G470" i="50"/>
  <c r="G469" i="50"/>
  <c r="G468" i="50"/>
  <c r="G467" i="50"/>
  <c r="G466" i="50"/>
  <c r="G459" i="50"/>
  <c r="G458" i="50"/>
  <c r="G457" i="50"/>
  <c r="G456" i="50"/>
  <c r="G455" i="50"/>
  <c r="G454" i="50"/>
  <c r="G453" i="50"/>
  <c r="G452" i="50"/>
  <c r="G451" i="50"/>
  <c r="G450" i="50"/>
  <c r="G443" i="50"/>
  <c r="G442" i="50"/>
  <c r="G441" i="50"/>
  <c r="G440" i="50"/>
  <c r="G439" i="50"/>
  <c r="G438" i="50"/>
  <c r="G437" i="50"/>
  <c r="G436" i="50"/>
  <c r="G435" i="50"/>
  <c r="G428" i="50"/>
  <c r="G427" i="50"/>
  <c r="G426" i="50"/>
  <c r="G425" i="50"/>
  <c r="G424" i="50"/>
  <c r="G423" i="50"/>
  <c r="G422" i="50"/>
  <c r="G421" i="50"/>
  <c r="G420" i="50"/>
  <c r="G419" i="50"/>
  <c r="G412" i="50"/>
  <c r="G411" i="50"/>
  <c r="G410" i="50"/>
  <c r="G409" i="50"/>
  <c r="G408" i="50"/>
  <c r="G407" i="50"/>
  <c r="G406" i="50"/>
  <c r="G405" i="50"/>
  <c r="G404" i="50"/>
  <c r="G403" i="50"/>
  <c r="G402" i="50"/>
  <c r="G396" i="50"/>
  <c r="G395" i="50"/>
  <c r="G394" i="50"/>
  <c r="G393" i="50"/>
  <c r="G392" i="50"/>
  <c r="G391" i="50"/>
  <c r="G390" i="50"/>
  <c r="G389" i="50"/>
  <c r="G388" i="50"/>
  <c r="G387" i="50"/>
  <c r="G386" i="50"/>
  <c r="G379" i="50"/>
  <c r="E378" i="50"/>
  <c r="G378" i="50" s="1"/>
  <c r="E377" i="50"/>
  <c r="G377" i="50" s="1"/>
  <c r="G376" i="50"/>
  <c r="E374" i="50"/>
  <c r="E375" i="50" s="1"/>
  <c r="G375" i="50" s="1"/>
  <c r="E373" i="50"/>
  <c r="G373" i="50" s="1"/>
  <c r="G372" i="50"/>
  <c r="G371" i="50"/>
  <c r="H364" i="50"/>
  <c r="H363" i="50"/>
  <c r="G356" i="50"/>
  <c r="G355" i="50"/>
  <c r="G354" i="50"/>
  <c r="G353" i="50"/>
  <c r="G352" i="50"/>
  <c r="G351" i="50"/>
  <c r="G350" i="50"/>
  <c r="G349" i="50"/>
  <c r="G348" i="50"/>
  <c r="G347" i="50"/>
  <c r="G346" i="50"/>
  <c r="G340" i="50"/>
  <c r="G339" i="50"/>
  <c r="G338" i="50"/>
  <c r="G337" i="50"/>
  <c r="G336" i="50"/>
  <c r="G335" i="50"/>
  <c r="G334" i="50"/>
  <c r="G333" i="50"/>
  <c r="G332" i="50"/>
  <c r="G331" i="50"/>
  <c r="G330" i="50"/>
  <c r="G329" i="50"/>
  <c r="H322" i="50"/>
  <c r="G322" i="50"/>
  <c r="G321" i="50"/>
  <c r="G320" i="50"/>
  <c r="G319" i="50"/>
  <c r="G318" i="50"/>
  <c r="G317" i="50"/>
  <c r="G316" i="50"/>
  <c r="G315" i="50"/>
  <c r="G314" i="50"/>
  <c r="G313" i="50"/>
  <c r="G312" i="50"/>
  <c r="G311" i="50"/>
  <c r="G310" i="50"/>
  <c r="G309" i="50"/>
  <c r="G308" i="50"/>
  <c r="G307" i="50"/>
  <c r="G306" i="50"/>
  <c r="G305" i="50"/>
  <c r="G304" i="50"/>
  <c r="G303" i="50"/>
  <c r="G302" i="50"/>
  <c r="G301" i="50"/>
  <c r="G300" i="50"/>
  <c r="G299" i="50"/>
  <c r="G298" i="50"/>
  <c r="G290" i="50"/>
  <c r="G289" i="50"/>
  <c r="G288" i="50"/>
  <c r="G287" i="50"/>
  <c r="G286" i="50"/>
  <c r="G285" i="50"/>
  <c r="G284" i="50"/>
  <c r="G283" i="50"/>
  <c r="G282" i="50"/>
  <c r="G281" i="50"/>
  <c r="G280" i="50"/>
  <c r="G279" i="50"/>
  <c r="G278" i="50"/>
  <c r="G277" i="50"/>
  <c r="G276" i="50"/>
  <c r="G275" i="50"/>
  <c r="G274" i="50"/>
  <c r="G273" i="50"/>
  <c r="G272" i="50"/>
  <c r="G271" i="50"/>
  <c r="G270" i="50"/>
  <c r="G269" i="50"/>
  <c r="G268" i="50"/>
  <c r="G267" i="50"/>
  <c r="G266" i="50"/>
  <c r="G258" i="50"/>
  <c r="G257" i="50"/>
  <c r="G256" i="50"/>
  <c r="G255" i="50"/>
  <c r="G254" i="50"/>
  <c r="G253" i="50"/>
  <c r="G252" i="50"/>
  <c r="G251" i="50"/>
  <c r="G250" i="50"/>
  <c r="G249" i="50"/>
  <c r="G248" i="50"/>
  <c r="G247" i="50"/>
  <c r="G246" i="50"/>
  <c r="G245" i="50"/>
  <c r="G244" i="50"/>
  <c r="G243" i="50"/>
  <c r="G242" i="50"/>
  <c r="G241" i="50"/>
  <c r="G240" i="50"/>
  <c r="G239" i="50"/>
  <c r="G238" i="50"/>
  <c r="G237" i="50"/>
  <c r="G236" i="50"/>
  <c r="G235" i="50"/>
  <c r="G234" i="50"/>
  <c r="G226" i="50"/>
  <c r="G225" i="50"/>
  <c r="G224" i="50"/>
  <c r="G223" i="50"/>
  <c r="G222" i="50"/>
  <c r="G221" i="50"/>
  <c r="G220" i="50"/>
  <c r="G219" i="50"/>
  <c r="G218" i="50"/>
  <c r="G217" i="50"/>
  <c r="G216" i="50"/>
  <c r="G215" i="50"/>
  <c r="G214" i="50"/>
  <c r="G213" i="50"/>
  <c r="G212" i="50"/>
  <c r="G211" i="50"/>
  <c r="G210" i="50"/>
  <c r="G209" i="50"/>
  <c r="G208" i="50"/>
  <c r="G201" i="50"/>
  <c r="G200" i="50"/>
  <c r="G199" i="50"/>
  <c r="G198" i="50"/>
  <c r="G197" i="50"/>
  <c r="G196" i="50"/>
  <c r="G195" i="50"/>
  <c r="G194" i="50"/>
  <c r="G193" i="50"/>
  <c r="G192" i="50"/>
  <c r="G191" i="50"/>
  <c r="G190" i="50"/>
  <c r="G189" i="50"/>
  <c r="G188" i="50"/>
  <c r="G187" i="50"/>
  <c r="G186" i="50"/>
  <c r="G185" i="50"/>
  <c r="G184" i="50"/>
  <c r="G183" i="50"/>
  <c r="G182" i="50"/>
  <c r="G181" i="50"/>
  <c r="G180" i="50"/>
  <c r="G179" i="50"/>
  <c r="G178" i="50"/>
  <c r="G177" i="50"/>
  <c r="G176" i="50"/>
  <c r="G175" i="50"/>
  <c r="G168" i="50"/>
  <c r="G167" i="50"/>
  <c r="G166" i="50"/>
  <c r="G165" i="50"/>
  <c r="G164" i="50"/>
  <c r="G163" i="50"/>
  <c r="G162" i="50"/>
  <c r="G161" i="50"/>
  <c r="G160" i="50"/>
  <c r="G159" i="50"/>
  <c r="G158" i="50"/>
  <c r="G157" i="50"/>
  <c r="G156" i="50"/>
  <c r="G155" i="50"/>
  <c r="G147" i="50"/>
  <c r="G146" i="50"/>
  <c r="G145" i="50"/>
  <c r="G144" i="50"/>
  <c r="G143" i="50"/>
  <c r="G142" i="50"/>
  <c r="G141" i="50"/>
  <c r="G140" i="50"/>
  <c r="G139" i="50"/>
  <c r="G138" i="50"/>
  <c r="G137" i="50"/>
  <c r="G136" i="50"/>
  <c r="G135" i="50"/>
  <c r="G128" i="50"/>
  <c r="G127" i="50"/>
  <c r="G126" i="50"/>
  <c r="G125" i="50"/>
  <c r="G124" i="50"/>
  <c r="H117" i="50"/>
  <c r="H116" i="50"/>
  <c r="H115" i="50"/>
  <c r="H114" i="50"/>
  <c r="H113" i="50"/>
  <c r="H112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3" i="50"/>
  <c r="G82" i="50"/>
  <c r="G81" i="50"/>
  <c r="G80" i="50"/>
  <c r="G79" i="50"/>
  <c r="G78" i="50"/>
  <c r="G77" i="50"/>
  <c r="G76" i="50"/>
  <c r="G75" i="50"/>
  <c r="G74" i="50"/>
  <c r="G73" i="50"/>
  <c r="G72" i="50"/>
  <c r="G71" i="50"/>
  <c r="G70" i="50"/>
  <c r="G63" i="50"/>
  <c r="G62" i="50"/>
  <c r="G61" i="50"/>
  <c r="G60" i="50"/>
  <c r="G59" i="50"/>
  <c r="G58" i="50"/>
  <c r="G57" i="50"/>
  <c r="G56" i="50"/>
  <c r="G55" i="50"/>
  <c r="G54" i="50"/>
  <c r="G53" i="50"/>
  <c r="G52" i="50"/>
  <c r="G51" i="50"/>
  <c r="G50" i="50"/>
  <c r="G49" i="50"/>
  <c r="G48" i="50"/>
  <c r="G41" i="50"/>
  <c r="G40" i="50"/>
  <c r="G39" i="50"/>
  <c r="G38" i="50"/>
  <c r="H31" i="50"/>
  <c r="H28" i="50"/>
  <c r="H27" i="50"/>
  <c r="H29" i="50" s="1"/>
  <c r="H26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H910" i="50" l="1"/>
  <c r="H587" i="50"/>
  <c r="G548" i="50"/>
  <c r="H366" i="50"/>
  <c r="G445" i="50"/>
  <c r="H705" i="50"/>
  <c r="H589" i="50"/>
  <c r="G65" i="50"/>
  <c r="G85" i="50"/>
  <c r="H118" i="50"/>
  <c r="G518" i="50"/>
  <c r="G538" i="50"/>
  <c r="H810" i="50"/>
  <c r="G414" i="50"/>
  <c r="H764" i="50"/>
  <c r="H824" i="50"/>
  <c r="H826" i="50" s="1"/>
  <c r="H580" i="50"/>
  <c r="H630" i="50"/>
  <c r="H651" i="50"/>
  <c r="G20" i="50"/>
  <c r="H610" i="50"/>
  <c r="G149" i="50"/>
  <c r="H720" i="50"/>
  <c r="H773" i="50"/>
  <c r="G925" i="50"/>
  <c r="G357" i="50"/>
  <c r="G461" i="50"/>
  <c r="H791" i="50"/>
  <c r="H875" i="50"/>
  <c r="H885" i="50"/>
  <c r="G43" i="50"/>
  <c r="G202" i="50"/>
  <c r="G324" i="50"/>
  <c r="H569" i="50"/>
  <c r="H695" i="50"/>
  <c r="H734" i="50"/>
  <c r="H749" i="50"/>
  <c r="H862" i="50"/>
  <c r="G130" i="50"/>
  <c r="H782" i="50"/>
  <c r="G169" i="50"/>
  <c r="G260" i="50"/>
  <c r="G341" i="50"/>
  <c r="G477" i="50"/>
  <c r="H663" i="50"/>
  <c r="H685" i="50"/>
  <c r="G292" i="50"/>
  <c r="G106" i="50"/>
  <c r="G228" i="50"/>
  <c r="G493" i="50"/>
  <c r="G528" i="50"/>
  <c r="H619" i="50"/>
  <c r="H640" i="50"/>
  <c r="G397" i="50"/>
  <c r="G430" i="50"/>
  <c r="G509" i="50"/>
  <c r="H599" i="50"/>
  <c r="H836" i="50"/>
  <c r="H899" i="50"/>
  <c r="H673" i="50"/>
  <c r="H849" i="50"/>
  <c r="H30" i="50"/>
  <c r="H33" i="50" s="1"/>
  <c r="H799" i="50"/>
  <c r="H800" i="50" s="1"/>
  <c r="G374" i="50"/>
  <c r="G381" i="50" s="1"/>
  <c r="G555" i="50"/>
  <c r="G558" i="50" s="1"/>
  <c r="G77" i="46" l="1"/>
  <c r="G69" i="46" l="1"/>
  <c r="G70" i="46" l="1"/>
  <c r="E15" i="46"/>
  <c r="E17" i="46"/>
  <c r="G75" i="46"/>
  <c r="G76" i="46"/>
  <c r="G72" i="46"/>
  <c r="G73" i="46"/>
  <c r="G74" i="46"/>
  <c r="E13" i="46"/>
  <c r="E14" i="46"/>
  <c r="G14" i="46" l="1"/>
  <c r="G64" i="46"/>
  <c r="G55" i="46" l="1"/>
  <c r="E22" i="46"/>
  <c r="G48" i="46"/>
  <c r="G63" i="46"/>
  <c r="G51" i="46" l="1"/>
  <c r="F79" i="44" l="1"/>
  <c r="E82" i="46"/>
  <c r="G67" i="46" l="1"/>
  <c r="E71" i="46" l="1"/>
  <c r="E21" i="46"/>
  <c r="G14" i="44"/>
  <c r="D51" i="46"/>
  <c r="G66" i="46" l="1"/>
  <c r="G65" i="46"/>
  <c r="G68" i="46"/>
  <c r="G71" i="46"/>
  <c r="G44" i="46" l="1"/>
  <c r="G57" i="46" l="1"/>
  <c r="G47" i="46" l="1"/>
  <c r="G32" i="44" l="1"/>
  <c r="F75" i="44"/>
  <c r="G75" i="44" s="1"/>
  <c r="G74" i="44"/>
  <c r="G66" i="44"/>
  <c r="G64" i="44"/>
  <c r="G63" i="44"/>
  <c r="G62" i="44"/>
  <c r="G61" i="44"/>
  <c r="G55" i="44"/>
  <c r="G54" i="44"/>
  <c r="B49" i="44"/>
  <c r="B50" i="44" s="1"/>
  <c r="B51" i="44" s="1"/>
  <c r="G29" i="44"/>
  <c r="G21" i="44"/>
  <c r="G20" i="44"/>
  <c r="G19" i="44"/>
  <c r="G18" i="44"/>
  <c r="G17" i="44"/>
  <c r="G16" i="44"/>
  <c r="G15" i="44"/>
  <c r="G13" i="44"/>
  <c r="B13" i="44"/>
  <c r="G12" i="44"/>
  <c r="G77" i="44" l="1"/>
  <c r="G68" i="44"/>
  <c r="G69" i="44" s="1"/>
  <c r="G70" i="44" s="1"/>
  <c r="G23" i="44"/>
  <c r="G24" i="44" s="1"/>
  <c r="G25" i="44" s="1"/>
  <c r="G30" i="44"/>
  <c r="G31" i="44"/>
  <c r="G33" i="44"/>
  <c r="G35" i="44" l="1"/>
  <c r="G36" i="44" s="1"/>
  <c r="G37" i="44" s="1"/>
  <c r="X23" i="43" l="1"/>
  <c r="K23" i="43"/>
  <c r="Z20" i="43"/>
  <c r="M20" i="43"/>
  <c r="Z19" i="43"/>
  <c r="M19" i="43"/>
  <c r="Z18" i="43"/>
  <c r="M18" i="43"/>
  <c r="Z17" i="43"/>
  <c r="M17" i="43"/>
  <c r="Z16" i="43"/>
  <c r="M16" i="43"/>
  <c r="Z15" i="43"/>
  <c r="M15" i="43"/>
  <c r="Z14" i="43"/>
  <c r="M14" i="43"/>
  <c r="M12" i="43"/>
  <c r="Z11" i="43"/>
  <c r="M11" i="43"/>
  <c r="Z7" i="43"/>
  <c r="X21" i="42"/>
  <c r="K21" i="42"/>
  <c r="Z18" i="42"/>
  <c r="M18" i="42"/>
  <c r="Z17" i="42"/>
  <c r="M17" i="42"/>
  <c r="Z16" i="42"/>
  <c r="M16" i="42"/>
  <c r="Z15" i="42"/>
  <c r="M15" i="42"/>
  <c r="Z14" i="42"/>
  <c r="M14" i="42"/>
  <c r="M12" i="42"/>
  <c r="Z11" i="42"/>
  <c r="Z7" i="42" s="1"/>
  <c r="M11" i="42"/>
  <c r="M7" i="42" s="1"/>
  <c r="C7" i="42"/>
  <c r="X21" i="41"/>
  <c r="K21" i="41"/>
  <c r="Z18" i="41"/>
  <c r="M18" i="41"/>
  <c r="Z17" i="41"/>
  <c r="M17" i="41"/>
  <c r="Z16" i="41"/>
  <c r="M16" i="41"/>
  <c r="Z15" i="41"/>
  <c r="M15" i="41"/>
  <c r="Z14" i="41"/>
  <c r="M14" i="41"/>
  <c r="M12" i="41"/>
  <c r="M7" i="41" s="1"/>
  <c r="Z11" i="41"/>
  <c r="Z7" i="41" s="1"/>
  <c r="M11" i="41"/>
  <c r="M7" i="43" l="1"/>
  <c r="K23" i="39" l="1"/>
  <c r="M20" i="39"/>
  <c r="M19" i="39"/>
  <c r="M18" i="39"/>
  <c r="M17" i="39"/>
  <c r="M16" i="39"/>
  <c r="M15" i="39"/>
  <c r="M14" i="39"/>
  <c r="M13" i="39"/>
  <c r="M12" i="39"/>
  <c r="J7" i="39"/>
  <c r="F7" i="39"/>
  <c r="C7" i="39"/>
  <c r="Z11" i="16"/>
  <c r="K23" i="38"/>
  <c r="M20" i="38"/>
  <c r="M19" i="38"/>
  <c r="M18" i="38"/>
  <c r="M17" i="38"/>
  <c r="M16" i="38"/>
  <c r="M15" i="38"/>
  <c r="M14" i="38"/>
  <c r="M13" i="38"/>
  <c r="M12" i="38"/>
  <c r="J7" i="38"/>
  <c r="F7" i="38"/>
  <c r="C7" i="38"/>
  <c r="X23" i="23"/>
  <c r="Z20" i="23"/>
  <c r="Z19" i="23"/>
  <c r="Z18" i="23"/>
  <c r="Z17" i="23"/>
  <c r="Z16" i="23"/>
  <c r="Z15" i="23"/>
  <c r="Z14" i="23"/>
  <c r="Z11" i="23"/>
  <c r="Z7" i="23" s="1"/>
  <c r="M12" i="37"/>
  <c r="M7" i="37" s="1"/>
  <c r="M11" i="37"/>
  <c r="K23" i="37"/>
  <c r="M20" i="37"/>
  <c r="M19" i="37"/>
  <c r="M18" i="37"/>
  <c r="M17" i="37"/>
  <c r="M16" i="37"/>
  <c r="M15" i="37"/>
  <c r="M14" i="37"/>
  <c r="Z11" i="36"/>
  <c r="Z14" i="36"/>
  <c r="Z15" i="36"/>
  <c r="Z16" i="36"/>
  <c r="Z17" i="36"/>
  <c r="Z18" i="36"/>
  <c r="Z19" i="36"/>
  <c r="Z20" i="36"/>
  <c r="X23" i="36"/>
  <c r="K23" i="36"/>
  <c r="M20" i="36"/>
  <c r="M19" i="36"/>
  <c r="M18" i="36"/>
  <c r="M17" i="36"/>
  <c r="M16" i="36"/>
  <c r="M15" i="36"/>
  <c r="M14" i="36"/>
  <c r="M7" i="36"/>
  <c r="X23" i="22"/>
  <c r="Z20" i="22"/>
  <c r="Z19" i="22"/>
  <c r="Z18" i="22"/>
  <c r="Z17" i="22"/>
  <c r="Z16" i="22"/>
  <c r="Z15" i="22"/>
  <c r="Z14" i="22"/>
  <c r="Z11" i="22"/>
  <c r="Z7" i="22" s="1"/>
  <c r="M12" i="26"/>
  <c r="M11" i="26"/>
  <c r="Z11" i="26"/>
  <c r="Z7" i="26" s="1"/>
  <c r="X21" i="26"/>
  <c r="Z18" i="26"/>
  <c r="Z17" i="26"/>
  <c r="Z16" i="26"/>
  <c r="Z15" i="26"/>
  <c r="Z14" i="26"/>
  <c r="M12" i="34"/>
  <c r="Z12" i="34"/>
  <c r="Z13" i="34"/>
  <c r="M13" i="34"/>
  <c r="X22" i="34"/>
  <c r="Z19" i="34"/>
  <c r="Z18" i="34"/>
  <c r="Z17" i="34"/>
  <c r="Z16" i="34"/>
  <c r="Z15" i="34"/>
  <c r="Z11" i="34"/>
  <c r="X23" i="27"/>
  <c r="Z20" i="27"/>
  <c r="Z19" i="27"/>
  <c r="Z18" i="27"/>
  <c r="Z17" i="27"/>
  <c r="Z16" i="27"/>
  <c r="Z15" i="27"/>
  <c r="Z14" i="27"/>
  <c r="Z13" i="27"/>
  <c r="Z12" i="27"/>
  <c r="Z11" i="27"/>
  <c r="M11" i="27"/>
  <c r="Z12" i="24"/>
  <c r="Z13" i="24"/>
  <c r="Z14" i="24"/>
  <c r="Z15" i="24"/>
  <c r="Z16" i="24"/>
  <c r="Z17" i="24"/>
  <c r="Z18" i="24"/>
  <c r="Z11" i="24"/>
  <c r="Z7" i="24" s="1"/>
  <c r="M12" i="24"/>
  <c r="M13" i="24"/>
  <c r="M14" i="24"/>
  <c r="M15" i="24"/>
  <c r="M16" i="24"/>
  <c r="M17" i="24"/>
  <c r="M18" i="24"/>
  <c r="M11" i="24"/>
  <c r="M7" i="24" s="1"/>
  <c r="X22" i="24"/>
  <c r="Z19" i="24"/>
  <c r="Z7" i="36" l="1"/>
  <c r="Z7" i="34"/>
  <c r="Z7" i="27"/>
  <c r="J7" i="21" l="1"/>
  <c r="M11" i="21"/>
  <c r="M12" i="21"/>
  <c r="M13" i="21"/>
  <c r="M14" i="21"/>
  <c r="M15" i="21"/>
  <c r="M16" i="21"/>
  <c r="M17" i="21"/>
  <c r="M18" i="21"/>
  <c r="M19" i="21"/>
  <c r="M20" i="21"/>
  <c r="K23" i="21"/>
  <c r="M7" i="21" l="1"/>
  <c r="X23" i="21"/>
  <c r="Z20" i="21"/>
  <c r="Z19" i="21"/>
  <c r="Z18" i="21"/>
  <c r="Z17" i="21"/>
  <c r="Z16" i="21"/>
  <c r="Z15" i="21"/>
  <c r="Z14" i="21"/>
  <c r="Z13" i="21"/>
  <c r="Z12" i="21"/>
  <c r="Z11" i="21"/>
  <c r="X23" i="20"/>
  <c r="Z20" i="20"/>
  <c r="Z19" i="20"/>
  <c r="Z18" i="20"/>
  <c r="Z17" i="20"/>
  <c r="Z16" i="20"/>
  <c r="Z15" i="20"/>
  <c r="Z12" i="20"/>
  <c r="Z11" i="20"/>
  <c r="Z7" i="20" s="1"/>
  <c r="W7" i="20"/>
  <c r="K48" i="18"/>
  <c r="M45" i="18"/>
  <c r="M44" i="18"/>
  <c r="M43" i="18"/>
  <c r="M42" i="18"/>
  <c r="M36" i="18"/>
  <c r="J32" i="18"/>
  <c r="X23" i="18"/>
  <c r="Z20" i="18"/>
  <c r="Z19" i="18"/>
  <c r="Z18" i="18"/>
  <c r="Z17" i="18"/>
  <c r="Z11" i="18"/>
  <c r="M26" i="16"/>
  <c r="X48" i="16"/>
  <c r="Z45" i="16"/>
  <c r="Z44" i="16"/>
  <c r="Z32" i="16" s="1"/>
  <c r="Z43" i="16"/>
  <c r="Z42" i="16"/>
  <c r="Z41" i="16"/>
  <c r="Z40" i="16"/>
  <c r="Z39" i="16"/>
  <c r="K48" i="16"/>
  <c r="M45" i="16"/>
  <c r="M32" i="16" s="1"/>
  <c r="M44" i="16"/>
  <c r="M43" i="16"/>
  <c r="M42" i="16"/>
  <c r="M41" i="16"/>
  <c r="M40" i="16"/>
  <c r="M39" i="16"/>
  <c r="X23" i="16"/>
  <c r="Z20" i="16"/>
  <c r="Z19" i="16"/>
  <c r="Z18" i="16"/>
  <c r="Z17" i="16"/>
  <c r="Z16" i="16"/>
  <c r="Z15" i="16"/>
  <c r="Z14" i="16"/>
  <c r="Z7" i="16"/>
  <c r="Z7" i="21" l="1"/>
  <c r="Z7" i="18"/>
  <c r="M32" i="18"/>
  <c r="X24" i="35"/>
  <c r="Z16" i="35"/>
  <c r="Z15" i="35"/>
  <c r="Z14" i="35"/>
  <c r="Z13" i="35"/>
  <c r="Z12" i="35"/>
  <c r="Z11" i="35"/>
  <c r="Q5" i="35"/>
  <c r="Z11" i="17"/>
  <c r="Z12" i="17"/>
  <c r="Z13" i="17"/>
  <c r="Z14" i="17"/>
  <c r="X26" i="17"/>
  <c r="Q5" i="17"/>
  <c r="K24" i="35"/>
  <c r="M14" i="35"/>
  <c r="M13" i="35"/>
  <c r="M12" i="35"/>
  <c r="M11" i="35"/>
  <c r="J7" i="35"/>
  <c r="D5" i="35"/>
  <c r="M18" i="17"/>
  <c r="M17" i="17"/>
  <c r="M14" i="20"/>
  <c r="K22" i="34"/>
  <c r="M19" i="34"/>
  <c r="M18" i="34"/>
  <c r="M17" i="34"/>
  <c r="M16" i="34"/>
  <c r="M15" i="34"/>
  <c r="M11" i="34"/>
  <c r="M7" i="34" s="1"/>
  <c r="J7" i="34"/>
  <c r="M12" i="17"/>
  <c r="Z7" i="35" l="1"/>
  <c r="Z7" i="17"/>
  <c r="M7" i="35"/>
  <c r="M16" i="17" l="1"/>
  <c r="M15" i="17"/>
  <c r="P7" i="42" l="1"/>
  <c r="F7" i="29" l="1"/>
  <c r="C7" i="29"/>
  <c r="K23" i="29"/>
  <c r="M20" i="29"/>
  <c r="M19" i="29"/>
  <c r="M18" i="29"/>
  <c r="M17" i="29"/>
  <c r="M16" i="29"/>
  <c r="M15" i="29"/>
  <c r="M14" i="29"/>
  <c r="M13" i="29"/>
  <c r="M12" i="29"/>
  <c r="J7" i="29"/>
  <c r="J7" i="28"/>
  <c r="C7" i="28"/>
  <c r="F7" i="28"/>
  <c r="K23" i="28"/>
  <c r="M20" i="28"/>
  <c r="M19" i="28"/>
  <c r="M18" i="28"/>
  <c r="M17" i="28"/>
  <c r="M16" i="28"/>
  <c r="M15" i="28"/>
  <c r="M14" i="28"/>
  <c r="M13" i="28"/>
  <c r="M12" i="28"/>
  <c r="C7" i="27"/>
  <c r="K23" i="27"/>
  <c r="M20" i="27"/>
  <c r="M19" i="27"/>
  <c r="M18" i="27"/>
  <c r="M17" i="27"/>
  <c r="M16" i="27"/>
  <c r="M15" i="27"/>
  <c r="M14" i="27"/>
  <c r="M13" i="27"/>
  <c r="M12" i="27"/>
  <c r="M14" i="17"/>
  <c r="K21" i="26"/>
  <c r="M18" i="26"/>
  <c r="M17" i="26"/>
  <c r="M16" i="26"/>
  <c r="M15" i="26"/>
  <c r="M14" i="26"/>
  <c r="J7" i="24"/>
  <c r="J7" i="20"/>
  <c r="K22" i="24"/>
  <c r="M19" i="24"/>
  <c r="K23" i="23"/>
  <c r="M20" i="23"/>
  <c r="M19" i="23"/>
  <c r="M18" i="23"/>
  <c r="M17" i="23"/>
  <c r="M16" i="23"/>
  <c r="M15" i="23"/>
  <c r="M14" i="23"/>
  <c r="M12" i="23"/>
  <c r="M11" i="23"/>
  <c r="M7" i="23" l="1"/>
  <c r="M7" i="26"/>
  <c r="C7" i="22"/>
  <c r="J7" i="18"/>
  <c r="C7" i="17"/>
  <c r="D5" i="17" l="1"/>
  <c r="J7" i="17"/>
  <c r="K23" i="22" l="1"/>
  <c r="M20" i="22"/>
  <c r="M19" i="22"/>
  <c r="M18" i="22"/>
  <c r="M17" i="22"/>
  <c r="M16" i="22"/>
  <c r="M15" i="22"/>
  <c r="M14" i="22"/>
  <c r="M12" i="22"/>
  <c r="M11" i="22"/>
  <c r="K23" i="20"/>
  <c r="M20" i="20"/>
  <c r="M19" i="20"/>
  <c r="M18" i="20"/>
  <c r="M17" i="20"/>
  <c r="M16" i="20"/>
  <c r="M15" i="20"/>
  <c r="M13" i="20"/>
  <c r="M7" i="20" l="1"/>
  <c r="M7" i="22"/>
  <c r="K23" i="18" l="1"/>
  <c r="M20" i="18"/>
  <c r="M19" i="18"/>
  <c r="M18" i="18"/>
  <c r="M17" i="18"/>
  <c r="M14" i="18"/>
  <c r="M13" i="18"/>
  <c r="M12" i="18"/>
  <c r="M11" i="18"/>
  <c r="M7" i="18" l="1"/>
  <c r="K26" i="17" l="1"/>
  <c r="M13" i="17"/>
  <c r="M11" i="17"/>
  <c r="K23" i="16"/>
  <c r="M20" i="16"/>
  <c r="M19" i="16"/>
  <c r="M18" i="16"/>
  <c r="M17" i="16"/>
  <c r="M16" i="16"/>
  <c r="M15" i="16"/>
  <c r="M14" i="16"/>
  <c r="M7" i="17" l="1"/>
  <c r="M7" i="16"/>
  <c r="I11" i="38" l="1"/>
  <c r="M11" i="38" s="1"/>
  <c r="M7" i="38" s="1"/>
  <c r="I11" i="39"/>
  <c r="M11" i="39" s="1"/>
  <c r="M7" i="39" s="1"/>
  <c r="M7" i="27"/>
  <c r="I11" i="29"/>
  <c r="M11" i="29" s="1"/>
  <c r="M7" i="29" s="1"/>
  <c r="I11" i="28"/>
  <c r="M11" i="28" l="1"/>
  <c r="M7" i="28" s="1"/>
  <c r="G53" i="46" l="1"/>
  <c r="G30" i="46"/>
  <c r="W7" i="34"/>
  <c r="G62" i="46" l="1"/>
  <c r="G60" i="46"/>
  <c r="G20" i="46"/>
  <c r="G50" i="46"/>
  <c r="G61" i="46"/>
  <c r="G19" i="46"/>
  <c r="G49" i="46"/>
  <c r="G56" i="46"/>
  <c r="G33" i="46"/>
  <c r="G52" i="46"/>
  <c r="G58" i="46" l="1"/>
  <c r="G59" i="46"/>
  <c r="G46" i="46"/>
  <c r="G32" i="46"/>
  <c r="G40" i="46"/>
  <c r="G35" i="46"/>
  <c r="G43" i="46"/>
  <c r="G15" i="46"/>
  <c r="G41" i="46"/>
  <c r="G42" i="46"/>
  <c r="W7" i="18"/>
  <c r="G54" i="46" l="1"/>
  <c r="G18" i="46"/>
  <c r="G39" i="46"/>
  <c r="G34" i="46"/>
  <c r="G21" i="46"/>
  <c r="G45" i="46"/>
  <c r="G17" i="46"/>
  <c r="G25" i="46"/>
  <c r="P7" i="22"/>
  <c r="G13" i="46" l="1"/>
  <c r="G24" i="46"/>
  <c r="G22" i="46"/>
  <c r="G16" i="46"/>
  <c r="G26" i="46"/>
  <c r="G27" i="46"/>
  <c r="P7" i="36"/>
  <c r="G23" i="46" l="1"/>
  <c r="G37" i="46" l="1"/>
  <c r="G38" i="46"/>
  <c r="S53" i="46" l="1"/>
  <c r="F83" i="44"/>
  <c r="G29" i="46" l="1"/>
  <c r="G28" i="46"/>
  <c r="G31" i="46" l="1"/>
  <c r="G36" i="46" l="1"/>
  <c r="G79" i="46" l="1"/>
  <c r="G80" i="46" s="1"/>
  <c r="G6" i="44" l="1"/>
  <c r="G5" i="44" s="1"/>
  <c r="G81" i="46"/>
  <c r="G82" i="46" s="1"/>
  <c r="G6" i="46" s="1"/>
  <c r="G8" i="46" s="1"/>
  <c r="G81" i="44"/>
  <c r="D53" i="44" l="1"/>
  <c r="G53" i="44" s="1"/>
  <c r="G50" i="44"/>
  <c r="G49" i="44"/>
  <c r="G51" i="44"/>
  <c r="D47" i="44"/>
  <c r="G47" i="44" s="1"/>
  <c r="D52" i="44"/>
  <c r="G52" i="44" s="1"/>
  <c r="D48" i="44"/>
  <c r="G48" i="44" s="1"/>
  <c r="D41" i="44"/>
  <c r="G41" i="44" s="1"/>
  <c r="G43" i="44" s="1"/>
  <c r="G57" i="44" l="1"/>
  <c r="G79" i="44" l="1"/>
  <c r="G83" i="44" s="1"/>
</calcChain>
</file>

<file path=xl/sharedStrings.xml><?xml version="1.0" encoding="utf-8"?>
<sst xmlns="http://schemas.openxmlformats.org/spreadsheetml/2006/main" count="3244" uniqueCount="574">
  <si>
    <t>UND</t>
  </si>
  <si>
    <t>CANT</t>
  </si>
  <si>
    <t>VLR. UNIT.</t>
  </si>
  <si>
    <t>m2</t>
  </si>
  <si>
    <t>m3</t>
  </si>
  <si>
    <t xml:space="preserve">COSTO DIRECTO </t>
  </si>
  <si>
    <t>ÍTEM</t>
  </si>
  <si>
    <t>DESCRIPCIÓN</t>
  </si>
  <si>
    <t>CANT.</t>
  </si>
  <si>
    <t>RENDIMIENTO</t>
  </si>
  <si>
    <t>VLR. TOTAL</t>
  </si>
  <si>
    <t>Gl</t>
  </si>
  <si>
    <t>Lb</t>
  </si>
  <si>
    <t>Día</t>
  </si>
  <si>
    <t>Herramienta menor</t>
  </si>
  <si>
    <t>%MO</t>
  </si>
  <si>
    <t>Acarreo horizontal</t>
  </si>
  <si>
    <t>Vibrocompactador manual</t>
  </si>
  <si>
    <t>Kg</t>
  </si>
  <si>
    <t>ACPM</t>
  </si>
  <si>
    <t>Antisol blanco</t>
  </si>
  <si>
    <t>Ensayo de resistencia concreto</t>
  </si>
  <si>
    <t>M2</t>
  </si>
  <si>
    <t>Un</t>
  </si>
  <si>
    <t>Cuadrilla E 1 Of + 1 Ay (jornal + prestaciones)</t>
  </si>
  <si>
    <t>Herramienta menor (% mano obra)</t>
  </si>
  <si>
    <t>Cemento gris saco por 50 kilos, incluye cargue, descargue y transporte</t>
  </si>
  <si>
    <t>Sc</t>
  </si>
  <si>
    <t>Arena</t>
  </si>
  <si>
    <t>Lt</t>
  </si>
  <si>
    <t>Cuadrilla A 1 Of + 4 Ay (jornal + prestaciones)</t>
  </si>
  <si>
    <t>M</t>
  </si>
  <si>
    <t>Maestro de obra</t>
  </si>
  <si>
    <t>Cuadrilla G 1 Of + 2 Ay (jornal + prestaciones)</t>
  </si>
  <si>
    <t>Cuadrilla C 1 Of + 7 Ay (jornal + prestaciones)</t>
  </si>
  <si>
    <t>Cuadrilla H 4 Ay (jornal + prestaciones)</t>
  </si>
  <si>
    <t xml:space="preserve">Alambre negro calibre 18 </t>
  </si>
  <si>
    <t>Acero Fy = 60.000 psi d&gt;1/4" puesto en obra</t>
  </si>
  <si>
    <t>M3</t>
  </si>
  <si>
    <t xml:space="preserve">Agua </t>
  </si>
  <si>
    <t>Concretadora gasolina de 1 o 1 1/2 sacos</t>
  </si>
  <si>
    <t>UN</t>
  </si>
  <si>
    <t>Ayudante (jornal + prestaciones)</t>
  </si>
  <si>
    <t>Ayudante práctico (jornal + prestaciones)</t>
  </si>
  <si>
    <t>Transporte material (corte, sub-base, base, afirmado, Petreos, arenas, etc)</t>
  </si>
  <si>
    <t>% MO</t>
  </si>
  <si>
    <t>Mes</t>
  </si>
  <si>
    <t>Cinta de señalización cal 6</t>
  </si>
  <si>
    <t>Cuartón de sajo 2" x 4" x 2,9 m</t>
  </si>
  <si>
    <t>Gasolina</t>
  </si>
  <si>
    <t>Guadua basa longitud promedio = 5 m</t>
  </si>
  <si>
    <t>Puntilla (promedio)</t>
  </si>
  <si>
    <t>Tabla para formaleta de 1" x 10" x 2,9 m</t>
  </si>
  <si>
    <t>Tela de cerramiento a = 2,10 m (rollo por 100 m)</t>
  </si>
  <si>
    <t xml:space="preserve">Varillón de sajo 3x3 </t>
  </si>
  <si>
    <t>un</t>
  </si>
  <si>
    <t>kg</t>
  </si>
  <si>
    <t>Ml</t>
  </si>
  <si>
    <t>KG</t>
  </si>
  <si>
    <t>m</t>
  </si>
  <si>
    <t>Dia</t>
  </si>
  <si>
    <t>Cortadora de concreto con disco</t>
  </si>
  <si>
    <t>Tablero formaleta 90*135</t>
  </si>
  <si>
    <t>Taladro percutor</t>
  </si>
  <si>
    <t>ITEM</t>
  </si>
  <si>
    <t>Impermeabilizante para concreto</t>
  </si>
  <si>
    <t>Malla electrosoldada M-188  Φ 6.00 mm c/.15m en ambos sentidos (incluye alambre negro, colocación y traslapo).</t>
  </si>
  <si>
    <t>Disposición en botadero</t>
  </si>
  <si>
    <t>Cerramiento provisional con señalizador y tela de cerramiento</t>
  </si>
  <si>
    <t>ml</t>
  </si>
  <si>
    <t>Señales preventivas</t>
  </si>
  <si>
    <t>Retiro de sobrantes a escombrera certificada</t>
  </si>
  <si>
    <t>Formaleta</t>
  </si>
  <si>
    <t>und</t>
  </si>
  <si>
    <t>MEMORIA DE CANTIDADES DE OBRA</t>
  </si>
  <si>
    <t>(espacio logo contratista)</t>
  </si>
  <si>
    <t>(fecha)</t>
  </si>
  <si>
    <t>Contrato  No.</t>
  </si>
  <si>
    <t>Año</t>
  </si>
  <si>
    <t>Objeto</t>
  </si>
  <si>
    <t>Ítem:</t>
  </si>
  <si>
    <t xml:space="preserve">Descripción: </t>
  </si>
  <si>
    <t>Unidad:</t>
  </si>
  <si>
    <t>Cantidad Total:</t>
  </si>
  <si>
    <t>REGISTRO  FOTOGRAFICO</t>
  </si>
  <si>
    <t>UBICACIÓN</t>
  </si>
  <si>
    <t>DIMENSIONES</t>
  </si>
  <si>
    <t>SUBTOTAL</t>
  </si>
  <si>
    <t>Ancho</t>
  </si>
  <si>
    <t>Largo</t>
  </si>
  <si>
    <t>Alto</t>
  </si>
  <si>
    <t>Firma</t>
  </si>
  <si>
    <t>OBSERVACIONES:</t>
  </si>
  <si>
    <t>Nombre</t>
  </si>
  <si>
    <t>ING. CESAR AUGUSTO MONTOYA ROMAN</t>
  </si>
  <si>
    <t xml:space="preserve">Fecha </t>
  </si>
  <si>
    <t>Cargo</t>
  </si>
  <si>
    <t>Residente de obra</t>
  </si>
  <si>
    <t>INTERVENTOR</t>
  </si>
  <si>
    <t>CONTRATO  N°:</t>
  </si>
  <si>
    <t>OBJETO:</t>
  </si>
  <si>
    <t xml:space="preserve">VALOR INICIAL CONTRATO :  </t>
  </si>
  <si>
    <t xml:space="preserve">VALOR  ADICION : </t>
  </si>
  <si>
    <t xml:space="preserve">VALOR  DEL CONTRATO : </t>
  </si>
  <si>
    <t>INTERVENTORIA :</t>
  </si>
  <si>
    <t>EMPRESA DE ENERGÍA DE PEREIRA</t>
  </si>
  <si>
    <t>DESCRIPCION</t>
  </si>
  <si>
    <t>VR / UNIT</t>
  </si>
  <si>
    <t>VR / PARCIAL</t>
  </si>
  <si>
    <t>COSTO DIRECTO</t>
  </si>
  <si>
    <t>ADMINISTRACION</t>
  </si>
  <si>
    <t>%</t>
  </si>
  <si>
    <t>UTILIDAD</t>
  </si>
  <si>
    <t>VALOR TOTAL</t>
  </si>
  <si>
    <t>Cerramiento con cinta de señalización, incluye señalizador tubular, dos cintas</t>
  </si>
  <si>
    <t>Señalizador tubular de 1,30 m (2 líneas de cinta)</t>
  </si>
  <si>
    <t>Puente peatonal en madera con pasamanos</t>
  </si>
  <si>
    <t>Desmonte de adoquines</t>
  </si>
  <si>
    <t>Trasiego de material sobrante al sitio de acopio</t>
  </si>
  <si>
    <t xml:space="preserve">Perforacion manual </t>
  </si>
  <si>
    <t>Concreto Impermeabilizado 20.7 MPa. (Grava de 1")</t>
  </si>
  <si>
    <t>Reinstalación de adoquín peatonal existente incluye arena</t>
  </si>
  <si>
    <t>Acero Fy=414 Mpa. d&gt;1/4" Co+Fi+Ar</t>
  </si>
  <si>
    <t xml:space="preserve">Perforación Microtunel (4 Vías x 4") + Ducto TDP 4" incluye la tubería. </t>
  </si>
  <si>
    <t>Excavación en material común seco de 0 - 2 m manual</t>
  </si>
  <si>
    <t>Desmonte y sello de tapa de seguridad e=15cm</t>
  </si>
  <si>
    <t>Cárcamo en C20.7MPa. Imperm. (1.00x1.20) Vehicular</t>
  </si>
  <si>
    <t>Banco de ductos (6 Vías x 4") en andén</t>
  </si>
  <si>
    <t>Cámara de Barraje en C20.7MPa. Imperm. (1.6x3.1)</t>
  </si>
  <si>
    <t>Adecuación Cámara de Transformador en C24MPa. Imperm. (7.3x2.1x2.4h) (Valor sujeto a cambios según condiciones de obra)</t>
  </si>
  <si>
    <t xml:space="preserve">Corte con disco de andén en concreto </t>
  </si>
  <si>
    <t>Demolición de anden en concreto e≈12cm</t>
  </si>
  <si>
    <t>Demolición de muro en ladrillo macizo</t>
  </si>
  <si>
    <t>Base en arena de pega e=0.10m</t>
  </si>
  <si>
    <t>3.10 m x  1.60 x 1.90 m Profundidad</t>
  </si>
  <si>
    <t>Tapa en Lámina de alfajor 1/4"(.50x2.00) + angulo 11/2"x1/4" + instal.</t>
  </si>
  <si>
    <t>Escalera de gato D=3/4" L=1.1m+Anclaje+Epoxico</t>
  </si>
  <si>
    <t xml:space="preserve">Instalación de tapa de seguridad </t>
  </si>
  <si>
    <t>m²</t>
  </si>
  <si>
    <t>m³</t>
  </si>
  <si>
    <t>Pedestal en concreto 24 Mpa. (1.40X.20X.40h) para transformador</t>
  </si>
  <si>
    <t>Membrana cubierta Sikaplan R12 CO (1,0 x 1,6)</t>
  </si>
  <si>
    <t>Construcción de cubierta provisional para protección, incluye bordillo provisional en mortero para manejo de aguas sobre losa y adoquin</t>
  </si>
  <si>
    <t>Foso dren de (1,0x1,0x0,85h) lleno con triturado. Muros en concreto de 17,2 Mpa, e=0,1m con malla electrosoldada cal 6mm (ojo 0,15x0,15)</t>
  </si>
  <si>
    <t>(3.5 x 2.50 x 2.10 m Altura)</t>
  </si>
  <si>
    <t>Plaqueta prefabricada en C24MPa. (2,90x.20x.20h) incluye el refuerzo</t>
  </si>
  <si>
    <t xml:space="preserve">Excavacion en sub base h=0-2 manual </t>
  </si>
  <si>
    <t xml:space="preserve">Lleno compactado con material de sitio </t>
  </si>
  <si>
    <t>CAMARA C20.7MPa. IMPERM. 1.50X1.50X1.50h) peatonal</t>
  </si>
  <si>
    <t>día</t>
  </si>
  <si>
    <t>Instalación de tapa de seguridad en lámina de acero cold-rolled e=3/8" Carcamo  nuevo</t>
  </si>
  <si>
    <t>Herramienta Menor (% M.O.)</t>
  </si>
  <si>
    <t>Base en Afirmado su+ri+com</t>
  </si>
  <si>
    <t>Sikadur 42 anclaje para pernos o acero</t>
  </si>
  <si>
    <t>Demolición de concreto reforzado</t>
  </si>
  <si>
    <t>Formaleta para vaciado de vigas, placa en concreto y protección de equipos (cable seco)</t>
  </si>
  <si>
    <t>Cerramiento rigido en madera para excavaciones h&lt;1,50m</t>
  </si>
  <si>
    <t>lb</t>
  </si>
  <si>
    <t>Caja de paso para puesta a tierra 0,25 x 0,25 x 0,25 incluye tuberia L=2m</t>
  </si>
  <si>
    <t>Malla Electrosoldada calibre 6mm (Ojo 15x15) (incluye alambre negro, colocación y traslapo).</t>
  </si>
  <si>
    <t>Rejilla &lt; 11/4"x3/16" y platina de 1"x1/4"</t>
  </si>
  <si>
    <t>Viaje</t>
  </si>
  <si>
    <t>Plastico</t>
  </si>
  <si>
    <t>formaleta</t>
  </si>
  <si>
    <t>Lleno compactado con material granular</t>
  </si>
  <si>
    <t xml:space="preserve">Canalizacion Tubo conduit  de 1/2" a 3/4" incluye curva </t>
  </si>
  <si>
    <t>ML</t>
  </si>
  <si>
    <t xml:space="preserve">Curva de gran radio 4" a 6" incluye tuberia 3m </t>
  </si>
  <si>
    <t>Calle 21 entre  cra 5 y 6 CO</t>
  </si>
  <si>
    <t>Calle 21 entre  cra 6 y 7 CO ochabe</t>
  </si>
  <si>
    <t>Cra 7 entre calle 21 y 22  CN</t>
  </si>
  <si>
    <t>Cra 6 entre calle 21 y 22 CS ochabe</t>
  </si>
  <si>
    <t>Cra 5 entre calle  22 CSE ochabe</t>
  </si>
  <si>
    <t>Cra 6 entre calle 21  CN + ochabe</t>
  </si>
  <si>
    <t>Cra 6 calle 21 y 22 CN</t>
  </si>
  <si>
    <t>Calle 21 cra 5 y 6 CO</t>
  </si>
  <si>
    <t>Cra 5 calle 21 y 22 CS</t>
  </si>
  <si>
    <t>Cra 6 calle 21 y 22 CS</t>
  </si>
  <si>
    <t>Calle 22 entre carrera 5 y 6 CE</t>
  </si>
  <si>
    <t>Cra 6 entre calle 22 y 23 CN</t>
  </si>
  <si>
    <t>Calle 23 cara 7 CE ochabe</t>
  </si>
  <si>
    <t>Calle 23 cara 6 CSE ochabe</t>
  </si>
  <si>
    <t>Calle 22 entre carrera 6 y 7 CO</t>
  </si>
  <si>
    <t>Cra 6 calle 22 y 23 CN</t>
  </si>
  <si>
    <t>Calle 23 cra 6 y 5 CE</t>
  </si>
  <si>
    <t>Cra 5 calle 22 y 23 CS</t>
  </si>
  <si>
    <t>Cra 7 entre calle 23 y 24  CN</t>
  </si>
  <si>
    <t>Cra 5 calle 23 y 24 CS</t>
  </si>
  <si>
    <t>Cra 6 calle 23 y 24 CN</t>
  </si>
  <si>
    <t>Calle 23 entre 6 y 5 CO</t>
  </si>
  <si>
    <t>Calle 24 cra 5 y 6 CO</t>
  </si>
  <si>
    <t>Puente peatonal en madera con pasamanos + señalización a=0,70m L= 2m</t>
  </si>
  <si>
    <t>CAMARA C20.7MPa. IMPERM. 0.80X0.80X0.80h)  para redes de baja tensión (tapa en COLD ROLLED)</t>
  </si>
  <si>
    <t>Cárcamo en C20.7MPa. Imperm. (1.00x1.20) Peatonal CONCRETO</t>
  </si>
  <si>
    <t>Cárcamo en C20.7MPa. Imperm. (1.00x1.20) Peatonal ADOQUIN</t>
  </si>
  <si>
    <t>ANDEN ACCESO EN PARQUEADERO PARA  B.D</t>
  </si>
  <si>
    <t>Acero Fy = 60.000 psi d&gt;1/4" Co+Fi+Ar</t>
  </si>
  <si>
    <t>Perforacion manual microtunel</t>
  </si>
  <si>
    <t>Cinta de señalización cal 7</t>
  </si>
  <si>
    <t>UND - ML</t>
  </si>
  <si>
    <t>M3-Km</t>
  </si>
  <si>
    <t>UND- M2</t>
  </si>
  <si>
    <t>Trituradode rio (Planta trirurados)</t>
  </si>
  <si>
    <t>Cuadrilla G 1 Of +1 Ay (jornal + prestaciones)</t>
  </si>
  <si>
    <t>REINSTALACION DE ADOQUIN PEATONAL EXISTENTE INCLUYE ARENA</t>
  </si>
  <si>
    <t>Cuadrilla G 1 Of + 1 Ay (jornal + prestaciones)</t>
  </si>
  <si>
    <t>UND - UND</t>
  </si>
  <si>
    <t>Transporte</t>
  </si>
  <si>
    <t>Instalacion Tapa de seguridad (D=50cm Lámina de acero cold-Rolled e=3/8")</t>
  </si>
  <si>
    <t xml:space="preserve">UND </t>
  </si>
  <si>
    <t>acero de refuerzo</t>
  </si>
  <si>
    <t xml:space="preserve">    kg</t>
  </si>
  <si>
    <t>Lamina de icopor para separacion</t>
  </si>
  <si>
    <t>Cuadrilla A 1 Of + 2 Ay (jornal + prestaciones)</t>
  </si>
  <si>
    <t>ÍTEM 10</t>
  </si>
  <si>
    <t xml:space="preserve">Triturado de rio </t>
  </si>
  <si>
    <t>(UND - UND)</t>
  </si>
  <si>
    <t>ÍTEM 11</t>
  </si>
  <si>
    <t>ÍTEM 12</t>
  </si>
  <si>
    <t>ÍTEM 13</t>
  </si>
  <si>
    <t>Anden en concreto de 20,7 Mpa (3.000 psi) e = 0,10 m. (Terminado escobiado y acolillado).</t>
  </si>
  <si>
    <t>ÍTEM 14</t>
  </si>
  <si>
    <t>ÍTEM 15</t>
  </si>
  <si>
    <t xml:space="preserve">Canalizacion Tubo conduit  de 1"  incluye curva </t>
  </si>
  <si>
    <t>ÍTEM 16</t>
  </si>
  <si>
    <t>ÍTEM 17</t>
  </si>
  <si>
    <t xml:space="preserve">Canalizacion Tubo conduit  de 2" incluye curva </t>
  </si>
  <si>
    <t>ÍTEM 18</t>
  </si>
  <si>
    <t xml:space="preserve"> (UND - UND)</t>
  </si>
  <si>
    <t>ÍTEM 19</t>
  </si>
  <si>
    <t xml:space="preserve">Curva de gran radio 3" incluye tuberia 3m </t>
  </si>
  <si>
    <t>Tubo PVC 3" tipo TDP por 6.00m</t>
  </si>
  <si>
    <t>ÍTEM 20</t>
  </si>
  <si>
    <t>Concreto de 20,7 Mpa (producción</t>
  </si>
  <si>
    <t>Cuadrilla E 1 Of + 2 Ay (jornal + prestaciones</t>
  </si>
  <si>
    <t>ÍTEM 23</t>
  </si>
  <si>
    <t xml:space="preserve">Calle 24 entre 6 y 7 </t>
  </si>
  <si>
    <t xml:space="preserve">Cra 6 entre calle 24 CE ochabe </t>
  </si>
  <si>
    <t>Calle 23 cra 6 CSO ochabe</t>
  </si>
  <si>
    <t>Calle 22 entre cra 5 y 6 CE</t>
  </si>
  <si>
    <t xml:space="preserve">Cra 6 entre calles 23 y 24 </t>
  </si>
  <si>
    <t xml:space="preserve">Cra 5 entre calles 23 y 24 CS </t>
  </si>
  <si>
    <t xml:space="preserve">Cambio de tapa de seguridad en lámina de acero cold-rolled e=3/8" </t>
  </si>
  <si>
    <t>Cra 6 calle 22 y 23 CS Y CN</t>
  </si>
  <si>
    <t>Calle 23 entre Cra 5 y 6 CO</t>
  </si>
  <si>
    <t>Cra 5 entre calles 23 y 24 CS</t>
  </si>
  <si>
    <t xml:space="preserve">Calle 23 entre Cra 5 y 6 CE + ochabe </t>
  </si>
  <si>
    <t xml:space="preserve">Cra 5 entre calles 22 y 23 CS </t>
  </si>
  <si>
    <t xml:space="preserve">Calle 22 entre cra 5 y 6 CO </t>
  </si>
  <si>
    <t>Cra 7 entre calles 22 y 23 CN</t>
  </si>
  <si>
    <t xml:space="preserve">Adecuación de carcamo </t>
  </si>
  <si>
    <t>CALLE 21 CO A 23 CE ENTRE CRAS 5 A 6 Y CALLE 21 A 22 ENTRE CRAS 6 Y 7                                                                     M 1,2,3</t>
  </si>
  <si>
    <t>CALLE 23 CO A 24 CE ENTRE CRAS 5 A 6 Y CALLE 22 CO A 24 CE ENTRE CRAS 6 Y 7                                    M 4,5,6</t>
  </si>
  <si>
    <t>CALLE 23 CO A 24 CE ENTRE CRAS 5 A 6 Y CALLE 22 CO A 24 CE ENTRE CRAS 6 Y 7                                          M 4,5,6</t>
  </si>
  <si>
    <t>CALLE 23 CO A 24 CE ENTRE CRAS 5 A 6 Y CALLE 22 CO A 24 CE ENTRE CRAS 6 Y 7                                              M 4,5,6</t>
  </si>
  <si>
    <t>Cárcamo en C20.7MPa. Imperm. (1.00x1.20) Vehicular ADOQUIN</t>
  </si>
  <si>
    <t>CALLE 23 CO A 24 CE ENTRE CRAS 5 A 6 Y CALLE 22 CO A 24 CE ENTRE CRAS 6 Y 7    M 4,5,6</t>
  </si>
  <si>
    <t>CALLE 21 CO A 23 CE ENTRE CRAS 5 A 6 Y CALLE 21 A 22 ENTRE CRAS 6 Y 7                                                                         M 1,2,3</t>
  </si>
  <si>
    <t>CALLE 23 CO A 24 CE ENTRE CRAS 5 A 6 Y CALLE 22 CO A 24 CE ENTRE CRAS 6 Y 7                                                   M 4,5,6</t>
  </si>
  <si>
    <t>CALLE 21 CO A 23 CE ENTRE CRAS 5 A 6 Y CALLE 21 A 22 ENTRE CRAS 6 Y 7                                                                           M 1,2,3</t>
  </si>
  <si>
    <t>cll 23 con cra 5 CO esquina</t>
  </si>
  <si>
    <t xml:space="preserve">cll 23 N 5-77 CO </t>
  </si>
  <si>
    <t>manzana 1</t>
  </si>
  <si>
    <t>manzana 2</t>
  </si>
  <si>
    <t>manzana 3</t>
  </si>
  <si>
    <t>manzana 4</t>
  </si>
  <si>
    <t>manzana 5</t>
  </si>
  <si>
    <t>manzana 6</t>
  </si>
  <si>
    <t>cra 5 call 23 CE OCHABE</t>
  </si>
  <si>
    <t>calle 23 entre 5 y 6 CE</t>
  </si>
  <si>
    <t>Cámara de Transformador en C24MPa. Imperm. (7.3x2.1x2.4h) (Valor sujeto a cambios según condiciones de obra)</t>
  </si>
  <si>
    <t>Cámara de Maniobra en C20.7MPa. Imperm. (1.6x3.1)</t>
  </si>
  <si>
    <t>cra 6 entre cll 22 y 23 CN</t>
  </si>
  <si>
    <t>cra 6 entre cll 21 y 22 CN</t>
  </si>
  <si>
    <t>Cra 6 calle 23 y 24 CS Y CN</t>
  </si>
  <si>
    <t>CAMARA C20.7MPa. IMPERM. 1.50X1.50X1.50h) VEHICULAR</t>
  </si>
  <si>
    <t>ÍTEM 21</t>
  </si>
  <si>
    <t>ÍTEM 22</t>
  </si>
  <si>
    <t>ÍTEM 24</t>
  </si>
  <si>
    <t>ÍTEM 25</t>
  </si>
  <si>
    <t>ÍTEM 26</t>
  </si>
  <si>
    <t>ÍTEM 27</t>
  </si>
  <si>
    <t>ÍTEM 28</t>
  </si>
  <si>
    <t>ÍTEM 29</t>
  </si>
  <si>
    <t>ÍTEM 30</t>
  </si>
  <si>
    <t>ÍTEM 31</t>
  </si>
  <si>
    <t xml:space="preserve">Director de Obra      </t>
  </si>
  <si>
    <t xml:space="preserve">Residente de Obra  </t>
  </si>
  <si>
    <t>tecnologo y/o inspector de obra</t>
  </si>
  <si>
    <t>Asesor Seguridad y salud en el trabajo</t>
  </si>
  <si>
    <t xml:space="preserve">Asesor Ambiental     </t>
  </si>
  <si>
    <t>Asesor de gestión de calidad</t>
  </si>
  <si>
    <t>Asesor gestión social</t>
  </si>
  <si>
    <t xml:space="preserve">ANÁLISIS   DEL   AU </t>
  </si>
  <si>
    <t>PLAZO EN MESES</t>
  </si>
  <si>
    <t>COSTOS DIRECTO DE OBRA</t>
  </si>
  <si>
    <t>1.</t>
  </si>
  <si>
    <t>PERSONAL PROFESIONAL</t>
  </si>
  <si>
    <t>PROFESIONAL</t>
  </si>
  <si>
    <t>SALARIO</t>
  </si>
  <si>
    <t>UTILIZACION MES</t>
  </si>
  <si>
    <t>No. MESES</t>
  </si>
  <si>
    <t>V/r PARCIAL</t>
  </si>
  <si>
    <t>Subtotal Personal</t>
  </si>
  <si>
    <t>Factor Prestacional</t>
  </si>
  <si>
    <t>Total Personal</t>
  </si>
  <si>
    <t>2.</t>
  </si>
  <si>
    <t>PERSONAL DE APOYO</t>
  </si>
  <si>
    <t>Secretaria</t>
  </si>
  <si>
    <t>Almacenista</t>
  </si>
  <si>
    <t>Auxiliar contable</t>
  </si>
  <si>
    <t xml:space="preserve">Vigilancia </t>
  </si>
  <si>
    <t>Mensajero</t>
  </si>
  <si>
    <t>3.</t>
  </si>
  <si>
    <t>COSTOS DE LEGALIZACION</t>
  </si>
  <si>
    <t>POLIZAS</t>
  </si>
  <si>
    <t>Subtotal costos de legalizacion</t>
  </si>
  <si>
    <t>4.</t>
  </si>
  <si>
    <t>IMPUESTOS</t>
  </si>
  <si>
    <t>IMPUESTO DE TIMBRE</t>
  </si>
  <si>
    <t>ESTAMPILLAS PRODEPORTE</t>
  </si>
  <si>
    <t>ESTAMPILLAS PROHOSPITAL</t>
  </si>
  <si>
    <t>CONTRIBUCION ESPECIAL</t>
  </si>
  <si>
    <t>Subtotal Impuestos</t>
  </si>
  <si>
    <t>5.</t>
  </si>
  <si>
    <t>COSTOS DIRECTOS REEMBOLSABLES</t>
  </si>
  <si>
    <t>Equipos de computo</t>
  </si>
  <si>
    <t>Comunicaciones y Telefonos</t>
  </si>
  <si>
    <t>Gastos operacionales de oficina</t>
  </si>
  <si>
    <t>Papeleria, Fotocopias, Fax y Fotografias.</t>
  </si>
  <si>
    <t>Seguridad Industrial</t>
  </si>
  <si>
    <t>Vigilancia</t>
  </si>
  <si>
    <t>Subtotal Costos Directos</t>
  </si>
  <si>
    <t>Factor de Administracion</t>
  </si>
  <si>
    <t>Total Costos Directos</t>
  </si>
  <si>
    <t>OTROS COSTOS</t>
  </si>
  <si>
    <t xml:space="preserve">Campamente o bodega </t>
  </si>
  <si>
    <t>Valla informativa</t>
  </si>
  <si>
    <t>Subtotal Otros</t>
  </si>
  <si>
    <t>VALOR TOTAL ADMINISTRACION (1+2+3+4+5+6)</t>
  </si>
  <si>
    <t>VALOR UTILIDAD</t>
  </si>
  <si>
    <t>REDONDEO GENERAL</t>
  </si>
  <si>
    <t xml:space="preserve">Representante Legal </t>
  </si>
  <si>
    <t>(4,80 m X  2.40 X 2.40 m Altura) LIBRES (CRA 6 No 23-14)</t>
  </si>
  <si>
    <t>Demolición de Placa-anden en concreto reforzado e≈20cm  sobre camara</t>
  </si>
  <si>
    <t>Señales preventivas verticales sobre anden (anden cerrado, transite anden del frente, etc)</t>
  </si>
  <si>
    <t>Demolicion concreto reforzado</t>
  </si>
  <si>
    <t>Llenos con material del sitio</t>
  </si>
  <si>
    <t>Demolicion concreto ciclopeo</t>
  </si>
  <si>
    <t>Retiro de escaleras de gato exitentes</t>
  </si>
  <si>
    <t>Limpeza de camara trafo</t>
  </si>
  <si>
    <t>VALOR</t>
  </si>
  <si>
    <t>VALOR PARCIAL</t>
  </si>
  <si>
    <t>Cerramiento provisional con señalizador y doble cinta para paso peatonal</t>
  </si>
  <si>
    <t>Malla Electrosoldada calibre 6mm (Ojo 15x15) losa y piso</t>
  </si>
  <si>
    <t>Instalación Tapa de seguridad (D=50cm Lámina de acero cold-Rolled e=3/8")</t>
  </si>
  <si>
    <t>Tubería PVC conduit de 1"</t>
  </si>
  <si>
    <t>Viga de Amarre (Apoyada) C21 MPa (.20x.25) no incluye refuerzo</t>
  </si>
  <si>
    <t>Viga Aérea C21 MPa (.20x.25) no incluye refuerzo</t>
  </si>
  <si>
    <t>Cerramiento Fijo con madera + tela de cerramiento (ml)</t>
  </si>
  <si>
    <t xml:space="preserve">Desmonte de adoquines </t>
  </si>
  <si>
    <t>Instalación de Tapa de seguridad (D=50cm Lámina de acero Cold-Rolled e=3/8")</t>
  </si>
  <si>
    <t>Acero Fy=414 Mpa. d&gt;1/4" Co+Fi+Ar (V=28.3X13.5+L=26)  (Muros, zapata, piso y vigas)</t>
  </si>
  <si>
    <t>Escalera de gato D=3/4" L=1.12m +A nclaje + Epóxico cada 35 cm.</t>
  </si>
  <si>
    <t>Restitución de adoquín peatonal incluido transporte</t>
  </si>
  <si>
    <t>Construcción de cubierta provisional para protección, incluye bordillo provisional en mortero para manejo de aguas sobre andén</t>
  </si>
  <si>
    <t>Foso dren de (0,6x0,6x0,6) lleno con triturado. Muros en concreto de 17,2 Mpa, e=0,1m con malla electrosoldada cal 6mm (ojo 0,15x0,15)</t>
  </si>
  <si>
    <t>DESMONTE Y REINSTALACION DE CAJA DE MEDIDOR DE ACUEDUCTO.</t>
  </si>
  <si>
    <t>UND- UN</t>
  </si>
  <si>
    <t>Cuadrilla E 1 Oficial + 1 Ayudante (jornal + prestaciones)</t>
  </si>
  <si>
    <t>Herramienta Menor</t>
  </si>
  <si>
    <t>Almacenamiento y trasiego de cajas de medidor</t>
  </si>
  <si>
    <t>UND- M3</t>
  </si>
  <si>
    <t>Herramienta (% mano obra)</t>
  </si>
  <si>
    <t>ÍTEM 32</t>
  </si>
  <si>
    <t>ÍTEM 33</t>
  </si>
  <si>
    <t>ÍTEM 34</t>
  </si>
  <si>
    <t>ÍTEM 35</t>
  </si>
  <si>
    <t>ÍTEM 36</t>
  </si>
  <si>
    <t>ÍTEM 37</t>
  </si>
  <si>
    <t>ÍTEM 38</t>
  </si>
  <si>
    <t>ÍTEM 39</t>
  </si>
  <si>
    <t>ÍTEM 40</t>
  </si>
  <si>
    <t>ÍTEM 41</t>
  </si>
  <si>
    <t xml:space="preserve">Acsesorio a 6" incluye </t>
  </si>
  <si>
    <t>Tubo PVC 6" sanitario 6.00m</t>
  </si>
  <si>
    <t xml:space="preserve">Accesorio a 4" incluye </t>
  </si>
  <si>
    <t>Tubo PVC 4" sanitario 6.00m</t>
  </si>
  <si>
    <t xml:space="preserve">Acsesorio a 1" incluye </t>
  </si>
  <si>
    <t>Tecnologo y/o tecnico electricista</t>
  </si>
  <si>
    <t>Excavacion material comun hasta 3,2 m de h</t>
  </si>
  <si>
    <t>Demolicion muro ladrillo tolete soga</t>
  </si>
  <si>
    <t>Retiro y disposicion de material de excavacion y/o demolicion a botadero certificado y aprobado por la EEP</t>
  </si>
  <si>
    <t>Caja de paso para puesta a tierra (0,25 x 0,25 x 0,25), incluye tuveria pvc electrica de 1".</t>
  </si>
  <si>
    <t>Anden en concreto de 20,7 Mpa (3.000 psi) e = 0,15 m. (Terminado escobiado y acolillado).</t>
  </si>
  <si>
    <t xml:space="preserve">Tecnico y/o tecnologo electricista operativo con conocimiento en redes de media y alta tension. Salarioa $2,400,000 + prestaciones (dedicacion 100%) </t>
  </si>
  <si>
    <t>Jornal</t>
  </si>
  <si>
    <t>Trasiego de material sobrante al sitio de acopio indicado en el PMT</t>
  </si>
  <si>
    <t>Celador jornal +prestaciones. (tiempo estimado de ejecucion camara).trafo</t>
  </si>
  <si>
    <t>(4,80 m X  2.40 X 2.40 m Altura) LIBRES (CRA 6 No 21-37)</t>
  </si>
  <si>
    <t xml:space="preserve"> ADECUACION CAMARA DE TRANSFORMADOR C24 MPa. IMPERMEAB. (MANZANA No 01)</t>
  </si>
  <si>
    <t>(4,80 m X  2.40 X 2.40 m Altura) LIBRES (CRA 6 No 22-21)</t>
  </si>
  <si>
    <t xml:space="preserve"> ADECUACION CAMARA DE TRANSFORMADOR C24 MPa. IMPERMEAB. (MANZANA No 03)</t>
  </si>
  <si>
    <t xml:space="preserve"> ADECUACION CAMARA DE TRANSFORMADOR C24 MPa. IMPERMEAB. (MANZANA No 05)</t>
  </si>
  <si>
    <t>Gl.</t>
  </si>
  <si>
    <t>Demolición de losa en concreto e=17</t>
  </si>
  <si>
    <t>Demolición de muro en ladrillo tolete soga</t>
  </si>
  <si>
    <t>Base en afirmado e=0.15 m su+ri (solado de limpieza)</t>
  </si>
  <si>
    <t>Demolición de Placa en concreto reforzado e≈20cm  sobre camara</t>
  </si>
  <si>
    <t>Excavacion material comun hasta h= 3,50 m.</t>
  </si>
  <si>
    <t>Foso dren de (1,0x1,0x1,20h) lleno con triturado de 1". Muros en concreto de 17,2 Mpa, e=0,1m con malla electrosoldada cal 6mm (ojo 0,15x0,15)</t>
  </si>
  <si>
    <t>Construcción de cubierta provisional para protección de lluvias(plasico negro resistente cal + madera techo y parales), incluye bordillo provisional en mortero para manejo de aguas sobre losa y adoquin</t>
  </si>
  <si>
    <t>Caja de paso para puesta a tierra 0,25 x 0,25 x 0,25 incluye tuberia pvc electrica diametro 1"</t>
  </si>
  <si>
    <t>Retiro y reinstalacion de Rejilla existente angulo &lt; 11/4"x3/16" y platina de 1"x1/4" incluye transporte y almacenaje (1,4*1,70 m.)</t>
  </si>
  <si>
    <t>Demolición de concreto reforzado (muros, vigas, placa piso, etc)</t>
  </si>
  <si>
    <t>Desmonte y resinstalacion de caja de acueducto</t>
  </si>
  <si>
    <t>Suministro e instalacion Rejilla angulo &lt; 11/4"x3/16" y platina de 1"x1/4". (tipo panal 0,04*0,02 m.) incluye transporte e instalacion, según diseño existente.</t>
  </si>
  <si>
    <t xml:space="preserve">Concreto Impermeabilizado 20.7 MPa. (Grava de 3/4") </t>
  </si>
  <si>
    <t xml:space="preserve">Instalacion Tapa de seguridad (D=50cm Lámina de acero cold-Rolled e=3/8") </t>
  </si>
  <si>
    <t>Concreto Impermeabilizado 20.7 MPa. (Grava de 3/4)</t>
  </si>
  <si>
    <t>Retiro Rejilla existente angulo &lt; 11/4"x3/16" y platina de 1"x1/4" incluye transporte y almacenaje (1,4*1,70 m.)</t>
  </si>
  <si>
    <t>Demolición de anden en concreto simple e≈12cm</t>
  </si>
  <si>
    <t>Elementos de seguiridad (necesarios)</t>
  </si>
  <si>
    <t>Detector de gases (alquiler)</t>
  </si>
  <si>
    <t>Cuadrilla E 1 Of + 1 Ay (jornal + prestaciones)+ elementos de seguridad+ curso de espacios confinados.</t>
  </si>
  <si>
    <t>Anden en concreto de 20,7 Mpa (3.000 psi) e = 0,07 m. (Terminado escobiado y acolillado).</t>
  </si>
  <si>
    <t>Concreto de 20,7 Mpa (producción)</t>
  </si>
  <si>
    <t>Instalacion Tapa de seguridad (D=50cm Lámina de acero cold-Rolled e=3/8").</t>
  </si>
  <si>
    <t>Demolición de muro ladrillo tolete soga  e≈12cm</t>
  </si>
  <si>
    <t>Concreto Impermeabilizado 20.7 MPa. (Grava de 3/4")</t>
  </si>
  <si>
    <t>Desmonte de adoquines para reinstalacion.Recuperacion.</t>
  </si>
  <si>
    <t>Acero Fy=414 Mpa. d&gt;1/4" Co+Fi+Ar (malla electrosildada cal 4mm)</t>
  </si>
  <si>
    <t>taladro demoledor (% mano obra)</t>
  </si>
  <si>
    <t>Suministro y regado de triturado cantera de 1"</t>
  </si>
  <si>
    <t>Formaleta estructuras concreto</t>
  </si>
  <si>
    <t>Formaleta para estructuras</t>
  </si>
  <si>
    <t xml:space="preserve">Concreto Impermeabilizado 20.7 MPa. (Grava de 3/4") Piso y muros </t>
  </si>
  <si>
    <t>Demolición de anden y placa piso en concreto e≈12cm</t>
  </si>
  <si>
    <t xml:space="preserve">Triturado 1", suministro, transporte. </t>
  </si>
  <si>
    <t>Triturado cantera 1". Suministro instalacion, e= 0,20 m.</t>
  </si>
  <si>
    <t>Triturado  de cantera 1"</t>
  </si>
  <si>
    <t>afirmado compactado</t>
  </si>
  <si>
    <t>Demolición de concreto reforzado plac existente</t>
  </si>
  <si>
    <t xml:space="preserve">Reparacion acometida  domiciliaria acueducto tuberia 1" (incluye accesorios). </t>
  </si>
  <si>
    <t xml:space="preserve">Reparacion acometida  domiciliaria alcantarillado tuberia 4" (incluye accesorios). </t>
  </si>
  <si>
    <t>Alquiler de Camioneta traciego de material de obra y/o sobrantes. (Certificando utilizacion diaria a supervicion.).</t>
  </si>
  <si>
    <t>Instalacion Tapa de seguridad (D=60cm Lámina de acero cold-Rolled e=3/8")</t>
  </si>
  <si>
    <t>Excavacion material comun hasta h= 3,20 m. (ampliacion, piso, foso)</t>
  </si>
  <si>
    <t>ÍTEM 01</t>
  </si>
  <si>
    <t>ÍTEM 02</t>
  </si>
  <si>
    <t>ÍTEM 03</t>
  </si>
  <si>
    <t>ÍTEM 04</t>
  </si>
  <si>
    <t>ÍTEM 05</t>
  </si>
  <si>
    <t>ÍTEM 06</t>
  </si>
  <si>
    <t>ÍTEM 07</t>
  </si>
  <si>
    <t>ÍTEM 08</t>
  </si>
  <si>
    <t>ÍTEM 09</t>
  </si>
  <si>
    <t xml:space="preserve">ÍTEM </t>
  </si>
  <si>
    <t>Oficial + ayudante (jornal + prestaciones)</t>
  </si>
  <si>
    <t>Tcaja tap plastica para contador acueducto</t>
  </si>
  <si>
    <t>suministro e instalacion base en triturado 1", e= 0,20 mtros cajas varias, fosos, otros, etc.</t>
  </si>
  <si>
    <t>Instalacion Tapa de seguridad (D=60cm) Lámina de acero cold-Rolled e=3/8")</t>
  </si>
  <si>
    <t>Placa concreto 20 7 Mpa., seccion 1,20 * 1,20 m., espesor 0,12 m., e  Instalación de tapa de seguridad en lámina de acero cold-rolled e=3/8" Carrcamo existente - PLACA ANDEN</t>
  </si>
  <si>
    <t>Placa Concreto 20,7 mpa. Seccion 1,20 * 1,20 m. e= 0,12 m.; e Instalación de tapa de seguridad en lámina de acero cold-rolled e=3/8" Carcamo existente - PLACA ADOQUIN</t>
  </si>
  <si>
    <t>Limpieza de cárcamo (incluye: detector de gases, elementos de bioseguridad, trasiego y disposicion final del material). Espacios confinados.</t>
  </si>
  <si>
    <t>Demolición de placa tapa y placa piso en concreto e≈12cm</t>
  </si>
  <si>
    <t xml:space="preserve">Concreto acelerado 7 dias 28MPa. para tapa (Grava de 3/4")  </t>
  </si>
  <si>
    <t>Carcamo peatonal C 20.7MPa. Impermeabilizado (Diseño) ADOQUIN</t>
  </si>
  <si>
    <t>Carcamo peatonal C 20.7MPa. Impermeabilizado (Diseño) ANDEN</t>
  </si>
  <si>
    <t xml:space="preserve">Puente peatonal en madera con pasamanos + señalización a=1,50m </t>
  </si>
  <si>
    <t>Concreto Impermeabilizado 20,7 MPa. acelerado a 14 días (Muros, placa superior)</t>
  </si>
  <si>
    <t>Losa piso en Concreto Impermeabilizado 20,7 MPa. e=17cm no incluye refuerzo</t>
  </si>
  <si>
    <t>Formaleta muros, placa.</t>
  </si>
  <si>
    <t>Concreto Impermeabilizado 24 MPa. (Grava de 1") Acelerado 7 dias</t>
  </si>
  <si>
    <t>Plaqueta prefabricada en C24MPa. (2,90x.20x.25h) incluye el refuerzo</t>
  </si>
  <si>
    <t>Foso dren de (0,80x0,80x0,85h) lleno con triturado. Muros en concreto de 17,2 Mpa, e=0,1m con malla electrosoldada cal 6mm (ojo 0,15x0,15)</t>
  </si>
  <si>
    <t xml:space="preserve">formaleta </t>
  </si>
  <si>
    <t xml:space="preserve">Rejilla angulo &lt; 11/4"x3/16" y platina de 1"x1/4" (Tipo panal 0,04* 0,02 m. según diseño) incluye transporte e instalacion </t>
  </si>
  <si>
    <t>Demolición de concreto ciclopeo</t>
  </si>
  <si>
    <t xml:space="preserve">Alquiler de local campamento (sobre factura). </t>
  </si>
  <si>
    <t>Celador. Jornal + prestaciones (carcamos, banco de ductos, etc)</t>
  </si>
  <si>
    <t xml:space="preserve">Tubo PVC 4" tipo Db </t>
  </si>
  <si>
    <t>Perforacion y resane</t>
  </si>
  <si>
    <t>Perforacion manual</t>
  </si>
  <si>
    <t xml:space="preserve">Perforacion maual </t>
  </si>
  <si>
    <t>Demolición de anden en concreto simple  e≈15cm</t>
  </si>
  <si>
    <t>Demolición de anden en concreto simple   hasta e≈15cm</t>
  </si>
  <si>
    <t>Tecnologo obras civiles y/o tecnico inspector de obra. Salario $2,400,000 + prestaciones (dedcacion 100%)</t>
  </si>
  <si>
    <t>Tubo PVC 1" acuueducto</t>
  </si>
  <si>
    <t>Reparacion acometida domiciliaria acueducto tuberia 1" (incluye accesorios).</t>
  </si>
  <si>
    <t>UND- UND</t>
  </si>
  <si>
    <t xml:space="preserve">Caja de inspección de 40 x 40 para reparación domiciliarias alcantarillado </t>
  </si>
  <si>
    <t xml:space="preserve"> CAMARA C20.7MPa. IMPERM. 1.50X1.50X1.50h) peatonal </t>
  </si>
  <si>
    <t xml:space="preserve"> CÁMARA DE MANIOBRA</t>
  </si>
  <si>
    <t>CAMARA DE BARRAJE EN C20.7MPa. IMPERM. SOBRE PISO EN ANDEN Y ADOQUIN (UND - UND)</t>
  </si>
  <si>
    <t>Afloramiento Ducto pvc de 1/2" a 3/4"  L=2,00 m a carcamo + curva en andén</t>
  </si>
  <si>
    <t>ÍTEM 43</t>
  </si>
  <si>
    <t>Suministro e instalacion base en triturado 1", e= 0,20 mtros cajas varias, fosos, otros, etc.</t>
  </si>
  <si>
    <t>ÍTEM 46</t>
  </si>
  <si>
    <t>ÍTEM 47</t>
  </si>
  <si>
    <t>BANCO DE DUCTOS (6 vías x 4") DB Tipo pesado Pavco sobre anden (UND - ML)</t>
  </si>
  <si>
    <t>Tubo PVC 4" tipo DB tipo pesado. Incluye accesorios.</t>
  </si>
  <si>
    <t>Microtunel (4 Vías x 4") + Ducto DB 4" Tipo pesado  Pavco.</t>
  </si>
  <si>
    <t>Sello con placa de concreto 20,7 Mpa, seccion 1,20*1,0 m., e=12cm., incluye demolicion placa existente.</t>
  </si>
  <si>
    <t>INSTALACION TUBERIA BANCO DE DUCTOS (6 vías x 4") DB Tipo pesado Pavco CARCAMO anden (UND - ML)</t>
  </si>
  <si>
    <t>1B</t>
  </si>
  <si>
    <t>Suminstro e instalacion de tuberia conduit tipo DB pesado 6*4" en carcamo (incluye accesorios necesarios)</t>
  </si>
  <si>
    <t>Corte con disco concreto</t>
  </si>
  <si>
    <t>VLR/ TOTAL</t>
  </si>
  <si>
    <t>Sello con placa de concreto 20,7 Mpa, seccion 1,20*1,00 m., e=12 cm., incluye demolicion placa existente.</t>
  </si>
  <si>
    <t>Señales preventivas alquiler</t>
  </si>
  <si>
    <t>Vibrador de aguja</t>
  </si>
  <si>
    <t>Acelerante para concreto</t>
  </si>
  <si>
    <t>Vibrador de aguja electrico</t>
  </si>
  <si>
    <t>Concreto 20.7 MPa. (Grava de 3/4") Acelerado 7 dias</t>
  </si>
  <si>
    <t>Afloramiento ducto pvc de 1/2" a 3/4"  L=2,00 m a carcamo + curva en andén</t>
  </si>
  <si>
    <t>Afloramiento Ducto pvc de 1" y  2" L= de 3,00 a 10m a camara de inspeccion o barraje + curva en andén</t>
  </si>
  <si>
    <t>Afloramiento Ducto pvc de 1" y  2" L= de 1 a 2 m a carcamo + curva en adoquin</t>
  </si>
  <si>
    <t>Afloramiento Ducto pvc de 1/2" a 3/4"  L= 3,00  a 10 m a camara de inspeccion o barraje + curva en andén</t>
  </si>
  <si>
    <t>Plaqueta prefabricada en C24MPa. (2,40x.25x.20h) incluye el refuerzo</t>
  </si>
  <si>
    <t>Reparación de domiciliaria alcantarillado tuberia =&lt; 6" desarrollo 2m tuberia, incluye accesorios</t>
  </si>
  <si>
    <t>Camara de barraje en C 20 Mpa. Imperm en anden en concreto y adoquin (Un) según diseño.</t>
  </si>
  <si>
    <t>Camara de paso C20.7 Mpa. Imper.  1.50X1.50X1.50 h interna) peatonal (Un) según diseño.</t>
  </si>
  <si>
    <t>Camara C20.7  IMPERM. 0.80X0.80X1,00 h)  para redes de baja tensión (tapa en COLD ROLLED) sin piso, con triturado 0,20 m de espesor. Según diseño.</t>
  </si>
  <si>
    <t xml:space="preserve">Microtunel (4 Vías x 4") + Ducto DB tipo pesado 4" incluye la tubería y accesorios. </t>
  </si>
  <si>
    <t>Banco de ductos (6 Vías x 4") Tuberia pvc electrica DB tipo pesado; en andén.</t>
  </si>
  <si>
    <t>Carcamo peatonal C 20.7MPa. Seccion libre interna1,00*1,20 m. Impermeabilizado Adoquin. Según diseño.</t>
  </si>
  <si>
    <t>Carcamo peatonal C 20.7MPa. Seccion libre interna 1,00*1,20 m. Impermeabilizado Anden. Según Diseño.</t>
  </si>
  <si>
    <t>Cárcamo en C20.7 Mpa. Imperm. Seccion libre interna (1.00x1.20) Vehicular Garaje, Adoquin. Según diseño.</t>
  </si>
  <si>
    <t>Caja de inspección de 40 x 40 concreto 20,7 Mpa para reparación domiciliarias alcantarillado. Según diseño.</t>
  </si>
  <si>
    <t>Adecuación Cámara de Transformador en C24MPa. Imperm. (4,8 * 2.10 * 2.65 h) (Valor sujeto a cambios según condiciones de obra). Manzana 03</t>
  </si>
  <si>
    <t>Adecuación Cámara de Transformador en C24MPa. Imperm. (4,8 * 2.10 * 2.65 h) (Valor sujeto a cambios según condiciones de obra) Manzana 01 Consejo Municipal</t>
  </si>
  <si>
    <t xml:space="preserve">Cámara de Maniobra. Inlcuye plaquetas en C24MPa. prefabricadas (2.90 * 3,90 * 2,65 h)  </t>
  </si>
  <si>
    <t>Adecuación Cámara de Transformador en C24MPa. Imperm. (4,8 * 2.10 * 2.65 h.) (Valor sujeto a cambios según condiciones de obra). Manzana 05 (carrera 6A No 23 - 14)</t>
  </si>
  <si>
    <t>Elementos de seguiridady bioseguridad (necesarios)</t>
  </si>
  <si>
    <t>Demolición de losa en concreto e=15 cm</t>
  </si>
  <si>
    <t>Pintura: anticorrosivo dos manos</t>
  </si>
  <si>
    <t>Tubo PVC 4" tipo DB Pavco</t>
  </si>
  <si>
    <t>Malla metalica lamina perforada 5 mm. galvanizada Cal 18 (1,20 mm.) con marco Soldado a reja para evitar la entrada de elementos extraños a las camaras de transformadores. Suministro e instalacion.</t>
  </si>
  <si>
    <t>Maestro de obra. Salario $2,800,000 + prestaciones (dedicacion 100%)</t>
  </si>
  <si>
    <t>Asesor Profesional SST salario $2700,000+prestaciones (dedicacion 100%)</t>
  </si>
  <si>
    <t>Asesor Profesional Ambiental salario $2700,000+prestaciones (dedicacion 50%)</t>
  </si>
  <si>
    <t>Asesor Profesional Social salario $2700,000+prestaciones (dedicacion 50%)</t>
  </si>
  <si>
    <t>Terminal -adaptador campana pvc 4" EB-DB. (cajas de paso cajas de barraje camaras de traformado, etc)</t>
  </si>
  <si>
    <t>CÁRCAMO EN CONCRETO 20.7MPa. Impermeabilizado - (diseño) VEHÍCULAR (UND - ML)</t>
  </si>
  <si>
    <t>Caja de inspeccion  C20.7MPa. IMPERM. 0.80X0.80X1,00h)  para redes de baja tensión (tapa en COLD ROLLED) EN ADOQUIN</t>
  </si>
  <si>
    <t>Afloramiento pvc de 4" DB tipo pesado  L=  2,00 m incluye curva de gran radio en anden</t>
  </si>
  <si>
    <t>Afloramiento pvc de 4" DB tipo pesado. L=  2,00 m incluye curva de gran radio en anden</t>
  </si>
  <si>
    <t>Afloramiento pvc de 3" DB tipo pesado. L= de 1 a 2 m incluye curva de gran radio en anden</t>
  </si>
  <si>
    <t>Afloramiento Ducto pvc de 1 1/2" y  2" L= de 1 a 10m a camara de inspeccion o camara de barraje + curva en adoquin</t>
  </si>
  <si>
    <t>Afloramiento Ducto pvc de 1 1/2" y  2" L= de 3 a 10m a camara de inspeccion o camara de barraje + curva en adoquin</t>
  </si>
  <si>
    <t>Afloramiento Ducto pvc de 1 1/2" y  2" L= de 1 a 2 m a carcamo + curva en andén</t>
  </si>
  <si>
    <t>Afloramiento Ducto pvc de 1/2" a 3/4"  L= 3,00  a 10,00 m a camara de inspeccion o barraje + curva en andén</t>
  </si>
  <si>
    <t>Afloramiento Ducto pvc de 1" y  2"  L= de 1 a 10 m a camara de inspeccion o camara de barraje + curva en andén</t>
  </si>
  <si>
    <t>Afloramiento Ducto pvc de 1" y 2"   L= de 1 a 2 m a carcamo + curva en andén</t>
  </si>
  <si>
    <t>Suministro e Instalacion tapa registro acueducto Polipropileno</t>
  </si>
  <si>
    <t>Suministro e Instalacion tapa registro acueducto polipropileno.</t>
  </si>
  <si>
    <t>DESMONTE DE ADOQUINES PARA REINSTALACION -RECUPERACION-.</t>
  </si>
  <si>
    <t>Excavación en material común seco de 0 - 3,20 m manual</t>
  </si>
  <si>
    <t>Lleno con material común de sitio manual</t>
  </si>
  <si>
    <t>Demolición de muro en ladrillo tolete soga -Macizo-.</t>
  </si>
  <si>
    <t>Retiro y disposicion de material de excavacion y/o demolicion a escombrera certificada.</t>
  </si>
  <si>
    <t>ÍTEM 42</t>
  </si>
  <si>
    <t xml:space="preserve">Lamina perforada galvanizada calibre  18 (1,20 mm.) </t>
  </si>
  <si>
    <t>Soldadura</t>
  </si>
  <si>
    <t>Anden concreto 21,7 Mpa espesor 0,07 m.(Terminado escobiado y acolillado).</t>
  </si>
  <si>
    <t>Anden acceso a parqueaderos concreto 24 Mpa para   B.D (e= 0,15 m.) (Terminado escobiado y acolillado).</t>
  </si>
  <si>
    <t>Concreto acelerado 20.7 MPa. (Grava de 3/4") Acelerado 7 dias</t>
  </si>
  <si>
    <t>ÍTEM 01B</t>
  </si>
  <si>
    <t xml:space="preserve">un </t>
  </si>
  <si>
    <t>OBRAS DE MEJORAMIENTO DE INFRAESTRUCTURA ELECTRICA CALLES 21  A 24 ENTRE CRAS 5 A 7 MUNICIPIO DE PEREIRA.</t>
  </si>
  <si>
    <t>Terminal -adaptador campana pvc 4" EB-DB (cajas de paso, cajas de barraje,camras de transformador , etc)</t>
  </si>
  <si>
    <t xml:space="preserve">Adaptador campana pvc 4" EB-DB </t>
  </si>
  <si>
    <t xml:space="preserve">CONTRATISTA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</si>
</sst>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0.0"/>
    <numFmt numFmtId="166" formatCode="_(* #,##0.00_);_(* \(#,##0.00\);_(* &quot;-&quot;??_);_(@_)"/>
    <numFmt numFmtId="167" formatCode="_-* #,##0.00\ _€_-;\-* #,##0.00\ _€_-;_-* &quot;-&quot;??\ _€_-;_-@_-"/>
    <numFmt numFmtId="168" formatCode="#,##0_ ;\-#,##0\ "/>
    <numFmt numFmtId="169" formatCode="_-* #,##0.000\ _€_-;\-* #,##0.000\ _€_-;_-* &quot;-&quot;??\ _€_-;_-@_-"/>
    <numFmt numFmtId="170" formatCode="#,##0.000\ _€;\-#,##0.000\ _€"/>
    <numFmt numFmtId="171" formatCode="_(&quot;$&quot;\ * #,##0.00_);_(&quot;$&quot;\ * \(#,##0.00\);_(&quot;$&quot;\ * &quot;-&quot;??_);_(@_)"/>
    <numFmt numFmtId="172" formatCode="&quot;$&quot;\ #,##0"/>
    <numFmt numFmtId="173" formatCode="_-&quot;$&quot;* #,##0.00_-;\-&quot;$&quot;* #,##0.00_-;_-&quot;$&quot;* &quot;-&quot;_-;_-@_-"/>
    <numFmt numFmtId="174" formatCode="#,##0.0000\ _€;\-#,##0.0000\ _€"/>
    <numFmt numFmtId="175" formatCode="0.000"/>
    <numFmt numFmtId="176" formatCode="_-[$$-240A]\ * #,##0.00_-;\-[$$-240A]\ * #,##0.00_-;_-[$$-240A]\ * &quot;-&quot;??_-;_-@_-"/>
    <numFmt numFmtId="177" formatCode="#,##0.000"/>
    <numFmt numFmtId="178" formatCode="_ * #,##0.00_ ;_ * \-#,##0.00_ ;_ * &quot;-&quot;??_ ;_ @_ "/>
    <numFmt numFmtId="179" formatCode="#,##0.00&quot; &quot;;&quot;-&quot;#,##0.00&quot; &quot;;&quot;-&quot;#&quot; &quot;;@&quot; &quot;"/>
    <numFmt numFmtId="180" formatCode="#,##0.00&quot; &quot;[$€-C0A];[Red]&quot;-&quot;#,##0.00&quot; &quot;[$€-C0A]"/>
    <numFmt numFmtId="181" formatCode="_ [$$-240A]\ * #,##0_ ;_ [$$-240A]\ * \-#,##0_ ;_ [$$-240A]\ * &quot;-&quot;_ ;_ @_ "/>
    <numFmt numFmtId="182" formatCode="_([$$-2C0A]* #,##0_);_([$$-2C0A]* \(#,##0\);_([$$-2C0A]* &quot;-&quot;??_);_(@_)"/>
    <numFmt numFmtId="183" formatCode="_([$$-2C0A]* #,##0.00_);_([$$-2C0A]* \(#,##0.00\);_([$$-2C0A]* &quot;-&quot;??_);_(@_)"/>
    <numFmt numFmtId="184" formatCode="_(&quot;$&quot;\ * #,##0_);_(&quot;$&quot;\ * \(#,##0\);_(&quot;$&quot;\ * &quot;-&quot;_);_(@_)"/>
    <numFmt numFmtId="185" formatCode="0.0%"/>
    <numFmt numFmtId="186" formatCode="_-[$$-2C0A]\ * #,##0.00_-;\-[$$-2C0A]\ * #,##0.00_-;_-[$$-2C0A]\ * &quot;-&quot;??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name val="Courier"/>
      <family val="3"/>
    </font>
    <font>
      <sz val="9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i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u/>
      <sz val="9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8"/>
      <color rgb="FF666699"/>
      <name val="Calibri Light"/>
      <family val="2"/>
    </font>
    <font>
      <b/>
      <sz val="12"/>
      <name val="Tahoma"/>
      <family val="2"/>
    </font>
    <font>
      <b/>
      <i/>
      <sz val="10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name val="Arial Narrow"/>
      <family val="2"/>
    </font>
    <font>
      <sz val="11"/>
      <name val="Arial Narrow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rgb="FFFFFFCC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7">
    <xf numFmtId="0" fontId="0" fillId="0" borderId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9" fillId="0" borderId="0" applyFont="0" applyFill="0" applyBorder="0" applyAlignment="0" applyProtection="0">
      <alignment vertical="center"/>
    </xf>
    <xf numFmtId="39" fontId="10" fillId="0" borderId="0"/>
    <xf numFmtId="0" fontId="11" fillId="0" borderId="0">
      <alignment vertical="center"/>
    </xf>
    <xf numFmtId="0" fontId="5" fillId="0" borderId="0"/>
    <xf numFmtId="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171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5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179" fontId="13" fillId="0" borderId="0"/>
    <xf numFmtId="0" fontId="29" fillId="0" borderId="0">
      <alignment horizontal="center"/>
    </xf>
    <xf numFmtId="0" fontId="29" fillId="0" borderId="0">
      <alignment horizontal="center" textRotation="90"/>
    </xf>
    <xf numFmtId="0" fontId="13" fillId="10" borderId="68"/>
    <xf numFmtId="0" fontId="30" fillId="0" borderId="0"/>
    <xf numFmtId="180" fontId="30" fillId="0" borderId="0"/>
    <xf numFmtId="0" fontId="31" fillId="0" borderId="0"/>
    <xf numFmtId="16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" fillId="0" borderId="0"/>
  </cellStyleXfs>
  <cellXfs count="1403">
    <xf numFmtId="0" fontId="0" fillId="0" borderId="0" xfId="0"/>
    <xf numFmtId="0" fontId="3" fillId="0" borderId="4" xfId="0" applyFont="1" applyBorder="1" applyAlignment="1">
      <alignment horizontal="center" vertical="center"/>
    </xf>
    <xf numFmtId="44" fontId="3" fillId="0" borderId="4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8"/>
    <xf numFmtId="166" fontId="5" fillId="0" borderId="0" xfId="17" applyFont="1"/>
    <xf numFmtId="0" fontId="15" fillId="0" borderId="16" xfId="18" applyFont="1" applyBorder="1"/>
    <xf numFmtId="0" fontId="15" fillId="0" borderId="24" xfId="18" applyFont="1" applyBorder="1"/>
    <xf numFmtId="0" fontId="15" fillId="0" borderId="19" xfId="18" applyFont="1" applyBorder="1"/>
    <xf numFmtId="0" fontId="15" fillId="0" borderId="23" xfId="18" applyFont="1" applyBorder="1"/>
    <xf numFmtId="1" fontId="17" fillId="5" borderId="4" xfId="18" applyNumberFormat="1" applyFont="1" applyFill="1" applyBorder="1" applyAlignment="1">
      <alignment horizontal="center" vertical="center" wrapText="1"/>
    </xf>
    <xf numFmtId="0" fontId="17" fillId="5" borderId="4" xfId="18" applyFont="1" applyFill="1" applyBorder="1" applyAlignment="1">
      <alignment horizontal="center" vertical="center" wrapText="1"/>
    </xf>
    <xf numFmtId="0" fontId="17" fillId="4" borderId="4" xfId="18" applyFont="1" applyFill="1" applyBorder="1" applyAlignment="1">
      <alignment vertical="center" wrapText="1"/>
    </xf>
    <xf numFmtId="0" fontId="14" fillId="0" borderId="17" xfId="18" applyFont="1" applyBorder="1" applyAlignment="1">
      <alignment vertical="center"/>
    </xf>
    <xf numFmtId="0" fontId="14" fillId="0" borderId="0" xfId="18" applyFont="1" applyAlignment="1">
      <alignment vertical="center"/>
    </xf>
    <xf numFmtId="166" fontId="14" fillId="0" borderId="0" xfId="17" applyFont="1" applyBorder="1" applyAlignment="1">
      <alignment vertical="center"/>
    </xf>
    <xf numFmtId="166" fontId="14" fillId="0" borderId="22" xfId="17" applyFont="1" applyBorder="1" applyAlignment="1">
      <alignment vertical="center"/>
    </xf>
    <xf numFmtId="0" fontId="17" fillId="5" borderId="28" xfId="18" applyFont="1" applyFill="1" applyBorder="1" applyAlignment="1">
      <alignment horizontal="center" vertical="center"/>
    </xf>
    <xf numFmtId="166" fontId="17" fillId="5" borderId="28" xfId="17" applyFont="1" applyFill="1" applyBorder="1" applyAlignment="1">
      <alignment horizontal="center" vertical="center" wrapText="1"/>
    </xf>
    <xf numFmtId="166" fontId="17" fillId="0" borderId="29" xfId="17" applyFont="1" applyBorder="1" applyAlignment="1">
      <alignment horizontal="center" vertical="center"/>
    </xf>
    <xf numFmtId="0" fontId="14" fillId="0" borderId="29" xfId="18" applyFont="1" applyBorder="1" applyAlignment="1">
      <alignment vertical="center" wrapText="1"/>
    </xf>
    <xf numFmtId="166" fontId="11" fillId="0" borderId="4" xfId="17" applyFont="1" applyBorder="1" applyAlignment="1">
      <alignment horizontal="center"/>
    </xf>
    <xf numFmtId="166" fontId="14" fillId="0" borderId="29" xfId="17" applyFont="1" applyBorder="1" applyAlignment="1">
      <alignment horizontal="center" vertical="center"/>
    </xf>
    <xf numFmtId="0" fontId="14" fillId="4" borderId="4" xfId="18" applyFont="1" applyFill="1" applyBorder="1" applyAlignment="1">
      <alignment vertical="center"/>
    </xf>
    <xf numFmtId="166" fontId="14" fillId="4" borderId="29" xfId="17" applyFont="1" applyFill="1" applyBorder="1" applyAlignment="1">
      <alignment vertical="center"/>
    </xf>
    <xf numFmtId="0" fontId="14" fillId="4" borderId="27" xfId="18" applyFont="1" applyFill="1" applyBorder="1" applyAlignment="1">
      <alignment vertical="center"/>
    </xf>
    <xf numFmtId="166" fontId="14" fillId="4" borderId="28" xfId="17" applyFont="1" applyFill="1" applyBorder="1" applyAlignment="1">
      <alignment vertical="center"/>
    </xf>
    <xf numFmtId="166" fontId="6" fillId="0" borderId="42" xfId="21" applyFont="1" applyFill="1" applyBorder="1" applyAlignment="1">
      <alignment wrapText="1"/>
    </xf>
    <xf numFmtId="166" fontId="6" fillId="0" borderId="43" xfId="21" applyFont="1" applyFill="1" applyBorder="1" applyAlignment="1">
      <alignment wrapText="1"/>
    </xf>
    <xf numFmtId="172" fontId="6" fillId="0" borderId="47" xfId="20" applyNumberFormat="1" applyFont="1" applyBorder="1" applyAlignment="1">
      <alignment vertical="center" wrapText="1"/>
    </xf>
    <xf numFmtId="172" fontId="6" fillId="0" borderId="47" xfId="20" applyNumberFormat="1" applyFont="1" applyBorder="1" applyAlignment="1">
      <alignment wrapText="1"/>
    </xf>
    <xf numFmtId="0" fontId="6" fillId="0" borderId="0" xfId="20" applyFont="1" applyAlignment="1">
      <alignment wrapText="1"/>
    </xf>
    <xf numFmtId="0" fontId="2" fillId="0" borderId="0" xfId="20" applyFont="1" applyAlignment="1">
      <alignment horizontal="center" wrapText="1"/>
    </xf>
    <xf numFmtId="0" fontId="6" fillId="0" borderId="46" xfId="20" applyFont="1" applyBorder="1" applyAlignment="1">
      <alignment vertical="center" wrapText="1"/>
    </xf>
    <xf numFmtId="0" fontId="2" fillId="0" borderId="30" xfId="20" applyFont="1" applyBorder="1" applyAlignment="1">
      <alignment vertical="center" wrapText="1"/>
    </xf>
    <xf numFmtId="0" fontId="2" fillId="0" borderId="4" xfId="20" applyFont="1" applyBorder="1" applyAlignment="1">
      <alignment horizontal="center" vertical="center" wrapText="1"/>
    </xf>
    <xf numFmtId="166" fontId="6" fillId="0" borderId="4" xfId="20" applyNumberFormat="1" applyFont="1" applyBorder="1" applyAlignment="1">
      <alignment vertical="center" wrapText="1"/>
    </xf>
    <xf numFmtId="173" fontId="2" fillId="0" borderId="31" xfId="22" applyNumberFormat="1" applyFont="1" applyBorder="1" applyAlignment="1">
      <alignment horizontal="center" vertical="center" wrapText="1"/>
    </xf>
    <xf numFmtId="0" fontId="6" fillId="0" borderId="48" xfId="20" applyFont="1" applyBorder="1" applyAlignment="1">
      <alignment vertical="center" wrapText="1"/>
    </xf>
    <xf numFmtId="0" fontId="2" fillId="0" borderId="53" xfId="20" applyFont="1" applyBorder="1" applyAlignment="1">
      <alignment vertical="center" wrapText="1"/>
    </xf>
    <xf numFmtId="0" fontId="2" fillId="0" borderId="51" xfId="20" applyFont="1" applyBorder="1" applyAlignment="1">
      <alignment vertical="center" wrapText="1"/>
    </xf>
    <xf numFmtId="173" fontId="2" fillId="0" borderId="52" xfId="22" applyNumberFormat="1" applyFont="1" applyBorder="1" applyAlignment="1">
      <alignment horizontal="center" vertical="center" wrapText="1"/>
    </xf>
    <xf numFmtId="166" fontId="17" fillId="4" borderId="4" xfId="17" applyFont="1" applyFill="1" applyBorder="1" applyAlignment="1">
      <alignment horizontal="center" vertical="center" wrapText="1"/>
    </xf>
    <xf numFmtId="166" fontId="17" fillId="4" borderId="27" xfId="17" applyFont="1" applyFill="1" applyBorder="1" applyAlignment="1">
      <alignment horizontal="center" vertical="center"/>
    </xf>
    <xf numFmtId="0" fontId="17" fillId="4" borderId="4" xfId="18" applyFont="1" applyFill="1" applyBorder="1" applyAlignment="1">
      <alignment horizontal="center" vertical="center"/>
    </xf>
    <xf numFmtId="166" fontId="17" fillId="4" borderId="4" xfId="17" applyFont="1" applyFill="1" applyBorder="1" applyAlignment="1">
      <alignment horizontal="center" vertical="center"/>
    </xf>
    <xf numFmtId="0" fontId="17" fillId="4" borderId="4" xfId="18" applyFont="1" applyFill="1" applyBorder="1" applyAlignment="1">
      <alignment horizontal="center" vertical="center" wrapText="1"/>
    </xf>
    <xf numFmtId="0" fontId="17" fillId="0" borderId="29" xfId="18" applyFont="1" applyBorder="1" applyAlignment="1">
      <alignment vertical="center" wrapText="1"/>
    </xf>
    <xf numFmtId="0" fontId="3" fillId="0" borderId="0" xfId="0" applyFont="1" applyAlignment="1">
      <alignment vertical="center"/>
    </xf>
    <xf numFmtId="44" fontId="0" fillId="0" borderId="0" xfId="1" applyFont="1"/>
    <xf numFmtId="0" fontId="7" fillId="0" borderId="37" xfId="20" applyFont="1" applyBorder="1" applyAlignment="1">
      <alignment horizontal="center" vertical="center"/>
    </xf>
    <xf numFmtId="0" fontId="7" fillId="0" borderId="38" xfId="20" applyFont="1" applyBorder="1" applyAlignment="1">
      <alignment horizontal="center" vertical="center" wrapText="1"/>
    </xf>
    <xf numFmtId="0" fontId="7" fillId="0" borderId="39" xfId="20" applyFont="1" applyBorder="1" applyAlignment="1">
      <alignment horizontal="center" vertical="center" wrapText="1"/>
    </xf>
    <xf numFmtId="44" fontId="3" fillId="0" borderId="0" xfId="1" applyFont="1" applyAlignment="1">
      <alignment vertical="center"/>
    </xf>
    <xf numFmtId="0" fontId="6" fillId="0" borderId="4" xfId="13" applyFont="1" applyBorder="1" applyAlignment="1">
      <alignment horizontal="center"/>
    </xf>
    <xf numFmtId="0" fontId="6" fillId="0" borderId="3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" xfId="18" applyFont="1" applyBorder="1" applyAlignment="1">
      <alignment horizontal="center" vertical="center"/>
    </xf>
    <xf numFmtId="0" fontId="6" fillId="0" borderId="51" xfId="18" applyFont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/>
    </xf>
    <xf numFmtId="0" fontId="21" fillId="0" borderId="4" xfId="0" applyFont="1" applyBorder="1"/>
    <xf numFmtId="0" fontId="6" fillId="0" borderId="4" xfId="0" applyFont="1" applyBorder="1" applyAlignment="1">
      <alignment wrapText="1"/>
    </xf>
    <xf numFmtId="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" fontId="6" fillId="0" borderId="15" xfId="16" applyFont="1" applyFill="1" applyBorder="1"/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13" applyFont="1" applyBorder="1" applyAlignment="1">
      <alignment horizontal="left" vertical="center" wrapText="1"/>
    </xf>
    <xf numFmtId="0" fontId="6" fillId="0" borderId="51" xfId="13" applyFont="1" applyBorder="1" applyAlignment="1">
      <alignment horizontal="left" vertical="center" wrapText="1"/>
    </xf>
    <xf numFmtId="0" fontId="6" fillId="0" borderId="4" xfId="18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2" fontId="6" fillId="0" borderId="4" xfId="13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6" fillId="0" borderId="4" xfId="13" applyFont="1" applyBorder="1" applyAlignment="1">
      <alignment horizontal="center" vertical="center"/>
    </xf>
    <xf numFmtId="0" fontId="6" fillId="0" borderId="3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6" fillId="0" borderId="51" xfId="0" applyFont="1" applyBorder="1" applyAlignment="1">
      <alignment vertical="center" wrapText="1"/>
    </xf>
    <xf numFmtId="0" fontId="6" fillId="0" borderId="38" xfId="0" applyFont="1" applyBorder="1" applyAlignment="1">
      <alignment horizontal="center"/>
    </xf>
    <xf numFmtId="0" fontId="6" fillId="0" borderId="4" xfId="18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30" xfId="0" quotePrefix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6" fillId="0" borderId="4" xfId="26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wrapText="1"/>
    </xf>
    <xf numFmtId="2" fontId="6" fillId="0" borderId="4" xfId="13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/>
    </xf>
    <xf numFmtId="0" fontId="6" fillId="0" borderId="15" xfId="13" applyFont="1" applyBorder="1" applyAlignment="1">
      <alignment horizontal="center" vertical="center"/>
    </xf>
    <xf numFmtId="4" fontId="6" fillId="0" borderId="4" xfId="0" applyNumberFormat="1" applyFont="1" applyBorder="1" applyAlignment="1">
      <alignment wrapText="1"/>
    </xf>
    <xf numFmtId="0" fontId="6" fillId="0" borderId="14" xfId="0" applyFont="1" applyBorder="1" applyAlignment="1">
      <alignment vertical="center" wrapText="1"/>
    </xf>
    <xf numFmtId="0" fontId="6" fillId="0" borderId="4" xfId="18" applyFont="1" applyBorder="1" applyAlignment="1">
      <alignment wrapText="1"/>
    </xf>
    <xf numFmtId="0" fontId="6" fillId="0" borderId="4" xfId="13" applyFont="1" applyBorder="1" applyAlignment="1">
      <alignment wrapText="1"/>
    </xf>
    <xf numFmtId="0" fontId="6" fillId="0" borderId="15" xfId="0" applyFont="1" applyBorder="1" applyAlignment="1">
      <alignment vertical="center" wrapText="1"/>
    </xf>
    <xf numFmtId="0" fontId="6" fillId="0" borderId="4" xfId="13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12" fillId="0" borderId="17" xfId="18" applyFont="1" applyBorder="1" applyAlignment="1">
      <alignment horizontal="center" vertical="center" wrapText="1"/>
    </xf>
    <xf numFmtId="0" fontId="12" fillId="0" borderId="0" xfId="18" applyFont="1" applyAlignment="1">
      <alignment horizontal="center" vertical="center" wrapText="1"/>
    </xf>
    <xf numFmtId="0" fontId="6" fillId="3" borderId="15" xfId="0" applyFont="1" applyFill="1" applyBorder="1" applyAlignment="1">
      <alignment wrapText="1"/>
    </xf>
    <xf numFmtId="4" fontId="2" fillId="0" borderId="34" xfId="1" applyNumberFormat="1" applyFont="1" applyFill="1" applyBorder="1" applyAlignment="1">
      <alignment horizontal="center" vertical="center"/>
    </xf>
    <xf numFmtId="4" fontId="2" fillId="0" borderId="39" xfId="1" applyNumberFormat="1" applyFont="1" applyFill="1" applyBorder="1" applyAlignment="1">
      <alignment horizontal="center" vertical="center"/>
    </xf>
    <xf numFmtId="4" fontId="6" fillId="0" borderId="52" xfId="1" applyNumberFormat="1" applyFont="1" applyFill="1" applyBorder="1" applyAlignment="1">
      <alignment vertical="center"/>
    </xf>
    <xf numFmtId="4" fontId="2" fillId="0" borderId="54" xfId="1" applyNumberFormat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>
      <alignment vertical="center"/>
    </xf>
    <xf numFmtId="166" fontId="14" fillId="4" borderId="26" xfId="17" applyFont="1" applyFill="1" applyBorder="1" applyAlignment="1">
      <alignment vertical="center"/>
    </xf>
    <xf numFmtId="0" fontId="14" fillId="0" borderId="4" xfId="18" applyFont="1" applyBorder="1" applyAlignment="1">
      <alignment vertical="center" wrapText="1"/>
    </xf>
    <xf numFmtId="166" fontId="14" fillId="0" borderId="4" xfId="17" applyFont="1" applyBorder="1" applyAlignment="1">
      <alignment horizontal="center" vertical="center"/>
    </xf>
    <xf numFmtId="166" fontId="14" fillId="4" borderId="4" xfId="17" applyFont="1" applyFill="1" applyBorder="1" applyAlignment="1">
      <alignment vertical="center"/>
    </xf>
    <xf numFmtId="0" fontId="6" fillId="0" borderId="0" xfId="13" applyFont="1" applyAlignment="1">
      <alignment horizontal="center" vertical="center"/>
    </xf>
    <xf numFmtId="0" fontId="6" fillId="0" borderId="4" xfId="16" applyNumberFormat="1" applyFont="1" applyFill="1" applyBorder="1" applyAlignment="1">
      <alignment horizontal="center" vertical="center"/>
    </xf>
    <xf numFmtId="2" fontId="6" fillId="0" borderId="4" xfId="18" applyNumberFormat="1" applyFont="1" applyBorder="1" applyAlignment="1">
      <alignment horizontal="center" vertical="center"/>
    </xf>
    <xf numFmtId="0" fontId="6" fillId="0" borderId="15" xfId="13" applyFont="1" applyBorder="1" applyAlignment="1">
      <alignment horizontal="left" vertical="center" wrapText="1"/>
    </xf>
    <xf numFmtId="4" fontId="6" fillId="0" borderId="59" xfId="1" applyNumberFormat="1" applyFont="1" applyFill="1" applyBorder="1" applyAlignment="1">
      <alignment vertical="center"/>
    </xf>
    <xf numFmtId="0" fontId="13" fillId="0" borderId="4" xfId="13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2" fontId="6" fillId="0" borderId="51" xfId="0" applyNumberFormat="1" applyFont="1" applyBorder="1" applyAlignment="1">
      <alignment horizontal="center" vertical="center"/>
    </xf>
    <xf numFmtId="44" fontId="7" fillId="7" borderId="60" xfId="0" applyNumberFormat="1" applyFont="1" applyFill="1" applyBorder="1"/>
    <xf numFmtId="44" fontId="6" fillId="0" borderId="4" xfId="1" applyFont="1" applyFill="1" applyBorder="1" applyAlignment="1">
      <alignment vertical="center"/>
    </xf>
    <xf numFmtId="44" fontId="7" fillId="7" borderId="20" xfId="0" applyNumberFormat="1" applyFont="1" applyFill="1" applyBorder="1"/>
    <xf numFmtId="44" fontId="7" fillId="0" borderId="0" xfId="0" applyNumberFormat="1" applyFont="1"/>
    <xf numFmtId="4" fontId="6" fillId="0" borderId="4" xfId="0" applyNumberFormat="1" applyFont="1" applyBorder="1" applyAlignment="1">
      <alignment vertical="center" wrapText="1"/>
    </xf>
    <xf numFmtId="44" fontId="6" fillId="0" borderId="15" xfId="1" applyFont="1" applyFill="1" applyBorder="1" applyAlignment="1">
      <alignment vertical="center"/>
    </xf>
    <xf numFmtId="44" fontId="6" fillId="0" borderId="31" xfId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44" fontId="6" fillId="0" borderId="27" xfId="1" applyFont="1" applyFill="1" applyBorder="1" applyAlignment="1">
      <alignment vertical="center"/>
    </xf>
    <xf numFmtId="4" fontId="6" fillId="0" borderId="4" xfId="13" applyNumberFormat="1" applyFont="1" applyBorder="1" applyAlignment="1">
      <alignment horizontal="center" vertical="center"/>
    </xf>
    <xf numFmtId="44" fontId="6" fillId="0" borderId="16" xfId="1" applyFont="1" applyFill="1" applyBorder="1" applyAlignment="1">
      <alignment vertical="center"/>
    </xf>
    <xf numFmtId="44" fontId="6" fillId="0" borderId="14" xfId="1" applyFont="1" applyFill="1" applyBorder="1" applyAlignment="1">
      <alignment vertical="center"/>
    </xf>
    <xf numFmtId="44" fontId="6" fillId="0" borderId="51" xfId="1" applyFont="1" applyFill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/>
    <xf numFmtId="44" fontId="21" fillId="0" borderId="4" xfId="1" applyFont="1" applyFill="1" applyBorder="1" applyAlignment="1">
      <alignment vertical="center"/>
    </xf>
    <xf numFmtId="44" fontId="21" fillId="0" borderId="31" xfId="1" applyFont="1" applyFill="1" applyBorder="1" applyAlignment="1">
      <alignment vertical="center"/>
    </xf>
    <xf numFmtId="44" fontId="21" fillId="0" borderId="15" xfId="1" applyFont="1" applyFill="1" applyBorder="1" applyAlignment="1">
      <alignment vertical="center"/>
    </xf>
    <xf numFmtId="44" fontId="2" fillId="0" borderId="21" xfId="1" applyFont="1" applyFill="1" applyBorder="1" applyAlignment="1">
      <alignment vertical="center"/>
    </xf>
    <xf numFmtId="0" fontId="2" fillId="0" borderId="5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4" fillId="8" borderId="4" xfId="18" applyFont="1" applyFill="1" applyBorder="1" applyAlignment="1">
      <alignment vertical="center" wrapText="1"/>
    </xf>
    <xf numFmtId="0" fontId="14" fillId="9" borderId="4" xfId="18" applyFont="1" applyFill="1" applyBorder="1" applyAlignment="1">
      <alignment vertical="center" wrapText="1"/>
    </xf>
    <xf numFmtId="43" fontId="5" fillId="0" borderId="0" xfId="18" applyNumberFormat="1"/>
    <xf numFmtId="166" fontId="14" fillId="6" borderId="29" xfId="17" applyFont="1" applyFill="1" applyBorder="1" applyAlignment="1">
      <alignment horizontal="center" vertical="center"/>
    </xf>
    <xf numFmtId="166" fontId="11" fillId="0" borderId="4" xfId="17" applyFont="1" applyFill="1" applyBorder="1" applyAlignment="1">
      <alignment horizontal="center"/>
    </xf>
    <xf numFmtId="166" fontId="14" fillId="6" borderId="4" xfId="17" applyFont="1" applyFill="1" applyBorder="1" applyAlignment="1">
      <alignment horizontal="center" vertical="center"/>
    </xf>
    <xf numFmtId="166" fontId="14" fillId="0" borderId="4" xfId="17" applyFont="1" applyFill="1" applyBorder="1" applyAlignment="1">
      <alignment horizontal="center" vertical="center"/>
    </xf>
    <xf numFmtId="0" fontId="28" fillId="0" borderId="29" xfId="18" applyFont="1" applyBorder="1" applyAlignment="1">
      <alignment vertical="center" wrapText="1"/>
    </xf>
    <xf numFmtId="0" fontId="15" fillId="3" borderId="16" xfId="18" applyFont="1" applyFill="1" applyBorder="1"/>
    <xf numFmtId="0" fontId="15" fillId="3" borderId="24" xfId="18" applyFont="1" applyFill="1" applyBorder="1"/>
    <xf numFmtId="0" fontId="15" fillId="3" borderId="19" xfId="18" applyFont="1" applyFill="1" applyBorder="1"/>
    <xf numFmtId="0" fontId="15" fillId="3" borderId="23" xfId="18" applyFont="1" applyFill="1" applyBorder="1"/>
    <xf numFmtId="1" fontId="17" fillId="3" borderId="4" xfId="18" applyNumberFormat="1" applyFont="1" applyFill="1" applyBorder="1" applyAlignment="1">
      <alignment horizontal="center" vertical="center" wrapText="1"/>
    </xf>
    <xf numFmtId="0" fontId="17" fillId="3" borderId="4" xfId="18" applyFont="1" applyFill="1" applyBorder="1" applyAlignment="1">
      <alignment horizontal="center" vertical="center" wrapText="1"/>
    </xf>
    <xf numFmtId="0" fontId="17" fillId="3" borderId="4" xfId="18" applyFont="1" applyFill="1" applyBorder="1" applyAlignment="1">
      <alignment vertical="center" wrapText="1"/>
    </xf>
    <xf numFmtId="0" fontId="14" fillId="3" borderId="17" xfId="18" applyFont="1" applyFill="1" applyBorder="1" applyAlignment="1">
      <alignment vertical="center"/>
    </xf>
    <xf numFmtId="0" fontId="14" fillId="3" borderId="0" xfId="18" applyFont="1" applyFill="1" applyAlignment="1">
      <alignment vertical="center"/>
    </xf>
    <xf numFmtId="166" fontId="14" fillId="3" borderId="0" xfId="17" applyFont="1" applyFill="1" applyBorder="1" applyAlignment="1">
      <alignment vertical="center"/>
    </xf>
    <xf numFmtId="166" fontId="14" fillId="3" borderId="22" xfId="17" applyFont="1" applyFill="1" applyBorder="1" applyAlignment="1">
      <alignment vertical="center"/>
    </xf>
    <xf numFmtId="0" fontId="17" fillId="3" borderId="4" xfId="18" applyFont="1" applyFill="1" applyBorder="1" applyAlignment="1">
      <alignment horizontal="center" vertical="center"/>
    </xf>
    <xf numFmtId="0" fontId="17" fillId="3" borderId="28" xfId="18" applyFont="1" applyFill="1" applyBorder="1" applyAlignment="1">
      <alignment horizontal="center" vertical="center"/>
    </xf>
    <xf numFmtId="166" fontId="17" fillId="3" borderId="4" xfId="17" applyFont="1" applyFill="1" applyBorder="1" applyAlignment="1">
      <alignment horizontal="center" vertical="center" wrapText="1"/>
    </xf>
    <xf numFmtId="166" fontId="17" fillId="3" borderId="29" xfId="17" applyFont="1" applyFill="1" applyBorder="1" applyAlignment="1">
      <alignment horizontal="center" vertical="center"/>
    </xf>
    <xf numFmtId="166" fontId="17" fillId="3" borderId="4" xfId="17" applyFont="1" applyFill="1" applyBorder="1" applyAlignment="1">
      <alignment horizontal="center" vertical="center"/>
    </xf>
    <xf numFmtId="166" fontId="17" fillId="3" borderId="27" xfId="17" applyFont="1" applyFill="1" applyBorder="1" applyAlignment="1">
      <alignment horizontal="center" vertical="center"/>
    </xf>
    <xf numFmtId="0" fontId="14" fillId="3" borderId="4" xfId="18" applyFont="1" applyFill="1" applyBorder="1" applyAlignment="1">
      <alignment vertical="center" wrapText="1"/>
    </xf>
    <xf numFmtId="166" fontId="11" fillId="3" borderId="4" xfId="17" applyFont="1" applyFill="1" applyBorder="1" applyAlignment="1">
      <alignment horizontal="center"/>
    </xf>
    <xf numFmtId="166" fontId="14" fillId="3" borderId="4" xfId="17" applyFont="1" applyFill="1" applyBorder="1" applyAlignment="1">
      <alignment horizontal="center" vertical="center"/>
    </xf>
    <xf numFmtId="0" fontId="12" fillId="3" borderId="17" xfId="18" applyFont="1" applyFill="1" applyBorder="1" applyAlignment="1">
      <alignment horizontal="center" vertical="center" wrapText="1"/>
    </xf>
    <xf numFmtId="0" fontId="12" fillId="3" borderId="0" xfId="18" applyFont="1" applyFill="1" applyAlignment="1">
      <alignment horizontal="center" vertical="center" wrapText="1"/>
    </xf>
    <xf numFmtId="0" fontId="14" fillId="3" borderId="4" xfId="18" applyFont="1" applyFill="1" applyBorder="1" applyAlignment="1">
      <alignment vertical="center"/>
    </xf>
    <xf numFmtId="166" fontId="14" fillId="3" borderId="4" xfId="17" applyFont="1" applyFill="1" applyBorder="1" applyAlignment="1">
      <alignment vertical="center"/>
    </xf>
    <xf numFmtId="166" fontId="14" fillId="3" borderId="26" xfId="17" applyFont="1" applyFill="1" applyBorder="1" applyAlignment="1">
      <alignment vertical="center"/>
    </xf>
    <xf numFmtId="0" fontId="14" fillId="3" borderId="27" xfId="18" applyFont="1" applyFill="1" applyBorder="1" applyAlignment="1">
      <alignment vertical="center"/>
    </xf>
    <xf numFmtId="166" fontId="14" fillId="3" borderId="28" xfId="17" applyFont="1" applyFill="1" applyBorder="1" applyAlignment="1">
      <alignment vertical="center"/>
    </xf>
    <xf numFmtId="166" fontId="14" fillId="3" borderId="29" xfId="17" applyFont="1" applyFill="1" applyBorder="1" applyAlignment="1">
      <alignment vertical="center"/>
    </xf>
    <xf numFmtId="0" fontId="5" fillId="0" borderId="4" xfId="18" applyBorder="1"/>
    <xf numFmtId="166" fontId="5" fillId="0" borderId="4" xfId="17" applyFont="1" applyBorder="1"/>
    <xf numFmtId="0" fontId="17" fillId="0" borderId="0" xfId="18" applyFont="1" applyAlignment="1">
      <alignment vertical="center"/>
    </xf>
    <xf numFmtId="166" fontId="11" fillId="0" borderId="4" xfId="17" applyFont="1" applyBorder="1" applyAlignment="1">
      <alignment horizontal="center" vertical="center"/>
    </xf>
    <xf numFmtId="166" fontId="14" fillId="0" borderId="29" xfId="17" applyFont="1" applyFill="1" applyBorder="1" applyAlignment="1">
      <alignment horizontal="center" vertical="center"/>
    </xf>
    <xf numFmtId="0" fontId="14" fillId="9" borderId="29" xfId="18" applyFont="1" applyFill="1" applyBorder="1" applyAlignment="1">
      <alignment vertical="center" wrapText="1"/>
    </xf>
    <xf numFmtId="0" fontId="14" fillId="8" borderId="29" xfId="18" applyFont="1" applyFill="1" applyBorder="1" applyAlignment="1">
      <alignment vertical="center" wrapText="1"/>
    </xf>
    <xf numFmtId="44" fontId="0" fillId="0" borderId="0" xfId="0" applyNumberFormat="1"/>
    <xf numFmtId="0" fontId="0" fillId="0" borderId="0" xfId="0" applyAlignment="1">
      <alignment horizontal="center"/>
    </xf>
    <xf numFmtId="39" fontId="6" fillId="0" borderId="14" xfId="0" applyNumberFormat="1" applyFont="1" applyBorder="1" applyAlignment="1">
      <alignment horizontal="left" vertical="center" wrapText="1"/>
    </xf>
    <xf numFmtId="164" fontId="2" fillId="0" borderId="21" xfId="2" applyFont="1" applyFill="1" applyBorder="1" applyAlignment="1">
      <alignment vertical="center"/>
    </xf>
    <xf numFmtId="176" fontId="6" fillId="0" borderId="31" xfId="1" applyNumberFormat="1" applyFont="1" applyFill="1" applyBorder="1" applyAlignment="1">
      <alignment vertical="center"/>
    </xf>
    <xf numFmtId="176" fontId="6" fillId="0" borderId="4" xfId="16" applyNumberFormat="1" applyFont="1" applyFill="1" applyBorder="1" applyAlignment="1">
      <alignment vertical="center"/>
    </xf>
    <xf numFmtId="176" fontId="6" fillId="0" borderId="59" xfId="1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2" fontId="5" fillId="0" borderId="0" xfId="18" applyNumberFormat="1" applyAlignment="1">
      <alignment horizontal="center"/>
    </xf>
    <xf numFmtId="0" fontId="5" fillId="0" borderId="0" xfId="18" applyAlignment="1">
      <alignment horizontal="center"/>
    </xf>
    <xf numFmtId="181" fontId="5" fillId="0" borderId="0" xfId="18" applyNumberFormat="1" applyAlignment="1">
      <alignment horizontal="center"/>
    </xf>
    <xf numFmtId="0" fontId="18" fillId="0" borderId="0" xfId="18" applyFont="1"/>
    <xf numFmtId="0" fontId="27" fillId="0" borderId="0" xfId="18" applyFont="1" applyAlignment="1">
      <alignment horizontal="left"/>
    </xf>
    <xf numFmtId="2" fontId="24" fillId="0" borderId="23" xfId="18" applyNumberFormat="1" applyFont="1" applyBorder="1" applyAlignment="1">
      <alignment horizontal="center"/>
    </xf>
    <xf numFmtId="0" fontId="27" fillId="0" borderId="0" xfId="18" applyFont="1"/>
    <xf numFmtId="2" fontId="12" fillId="0" borderId="0" xfId="18" applyNumberFormat="1" applyFont="1" applyAlignment="1">
      <alignment horizontal="right"/>
    </xf>
    <xf numFmtId="182" fontId="18" fillId="0" borderId="0" xfId="18" applyNumberFormat="1" applyFont="1"/>
    <xf numFmtId="0" fontId="12" fillId="0" borderId="0" xfId="18" applyFont="1" applyAlignment="1">
      <alignment horizontal="right"/>
    </xf>
    <xf numFmtId="0" fontId="12" fillId="0" borderId="0" xfId="18" applyFont="1" applyAlignment="1">
      <alignment horizontal="center"/>
    </xf>
    <xf numFmtId="0" fontId="12" fillId="0" borderId="0" xfId="18" applyFont="1"/>
    <xf numFmtId="182" fontId="33" fillId="0" borderId="0" xfId="18" applyNumberFormat="1" applyFont="1"/>
    <xf numFmtId="0" fontId="12" fillId="0" borderId="27" xfId="18" applyFont="1" applyBorder="1" applyAlignment="1">
      <alignment horizontal="center"/>
    </xf>
    <xf numFmtId="0" fontId="12" fillId="0" borderId="28" xfId="18" applyFont="1" applyBorder="1"/>
    <xf numFmtId="183" fontId="18" fillId="0" borderId="28" xfId="18" applyNumberFormat="1" applyFont="1" applyBorder="1"/>
    <xf numFmtId="0" fontId="18" fillId="0" borderId="28" xfId="18" applyFont="1" applyBorder="1"/>
    <xf numFmtId="2" fontId="18" fillId="0" borderId="28" xfId="18" applyNumberFormat="1" applyFont="1" applyBorder="1" applyAlignment="1">
      <alignment horizontal="center"/>
    </xf>
    <xf numFmtId="183" fontId="18" fillId="0" borderId="29" xfId="18" applyNumberFormat="1" applyFont="1" applyBorder="1"/>
    <xf numFmtId="183" fontId="18" fillId="0" borderId="0" xfId="18" applyNumberFormat="1" applyFont="1"/>
    <xf numFmtId="2" fontId="18" fillId="0" borderId="0" xfId="18" applyNumberFormat="1" applyFont="1" applyAlignment="1">
      <alignment horizontal="center"/>
    </xf>
    <xf numFmtId="0" fontId="12" fillId="0" borderId="28" xfId="18" applyFont="1" applyBorder="1" applyAlignment="1">
      <alignment horizontal="center" vertical="center" wrapText="1"/>
    </xf>
    <xf numFmtId="183" fontId="12" fillId="0" borderId="4" xfId="18" applyNumberFormat="1" applyFont="1" applyBorder="1" applyAlignment="1">
      <alignment horizontal="center" vertical="center" wrapText="1"/>
    </xf>
    <xf numFmtId="0" fontId="12" fillId="0" borderId="4" xfId="18" applyFont="1" applyBorder="1" applyAlignment="1">
      <alignment horizontal="center" vertical="center" wrapText="1"/>
    </xf>
    <xf numFmtId="2" fontId="12" fillId="0" borderId="4" xfId="18" applyNumberFormat="1" applyFont="1" applyBorder="1" applyAlignment="1">
      <alignment horizontal="center" vertical="center" wrapText="1"/>
    </xf>
    <xf numFmtId="0" fontId="18" fillId="0" borderId="4" xfId="18" applyFont="1" applyBorder="1" applyAlignment="1">
      <alignment horizontal="center"/>
    </xf>
    <xf numFmtId="0" fontId="18" fillId="0" borderId="24" xfId="18" applyFont="1" applyBorder="1"/>
    <xf numFmtId="183" fontId="18" fillId="0" borderId="15" xfId="18" applyNumberFormat="1" applyFont="1" applyBorder="1"/>
    <xf numFmtId="2" fontId="18" fillId="0" borderId="18" xfId="18" applyNumberFormat="1" applyFont="1" applyBorder="1"/>
    <xf numFmtId="2" fontId="18" fillId="0" borderId="15" xfId="18" applyNumberFormat="1" applyFont="1" applyBorder="1" applyAlignment="1">
      <alignment horizontal="center"/>
    </xf>
    <xf numFmtId="183" fontId="18" fillId="0" borderId="18" xfId="18" applyNumberFormat="1" applyFont="1" applyBorder="1"/>
    <xf numFmtId="2" fontId="18" fillId="0" borderId="18" xfId="18" applyNumberFormat="1" applyFont="1" applyBorder="1" applyAlignment="1">
      <alignment horizontal="center"/>
    </xf>
    <xf numFmtId="2" fontId="18" fillId="0" borderId="14" xfId="18" applyNumberFormat="1" applyFont="1" applyBorder="1"/>
    <xf numFmtId="2" fontId="18" fillId="0" borderId="23" xfId="18" applyNumberFormat="1" applyFont="1" applyBorder="1" applyAlignment="1">
      <alignment horizontal="center"/>
    </xf>
    <xf numFmtId="183" fontId="18" fillId="0" borderId="14" xfId="18" applyNumberFormat="1" applyFont="1" applyBorder="1"/>
    <xf numFmtId="0" fontId="18" fillId="4" borderId="4" xfId="18" applyFont="1" applyFill="1" applyBorder="1" applyAlignment="1">
      <alignment horizontal="center"/>
    </xf>
    <xf numFmtId="0" fontId="18" fillId="4" borderId="27" xfId="18" applyFont="1" applyFill="1" applyBorder="1"/>
    <xf numFmtId="183" fontId="18" fillId="4" borderId="4" xfId="18" applyNumberFormat="1" applyFont="1" applyFill="1" applyBorder="1"/>
    <xf numFmtId="2" fontId="18" fillId="4" borderId="4" xfId="18" applyNumberFormat="1" applyFont="1" applyFill="1" applyBorder="1"/>
    <xf numFmtId="2" fontId="18" fillId="4" borderId="28" xfId="18" applyNumberFormat="1" applyFont="1" applyFill="1" applyBorder="1" applyAlignment="1">
      <alignment horizontal="center"/>
    </xf>
    <xf numFmtId="0" fontId="18" fillId="0" borderId="27" xfId="18" applyFont="1" applyBorder="1"/>
    <xf numFmtId="2" fontId="18" fillId="0" borderId="29" xfId="18" applyNumberFormat="1" applyFont="1" applyBorder="1" applyAlignment="1">
      <alignment horizontal="center"/>
    </xf>
    <xf numFmtId="183" fontId="12" fillId="0" borderId="4" xfId="18" applyNumberFormat="1" applyFont="1" applyBorder="1"/>
    <xf numFmtId="0" fontId="18" fillId="0" borderId="4" xfId="18" applyFont="1" applyBorder="1"/>
    <xf numFmtId="183" fontId="18" fillId="0" borderId="4" xfId="18" applyNumberFormat="1" applyFont="1" applyBorder="1"/>
    <xf numFmtId="2" fontId="18" fillId="0" borderId="4" xfId="18" applyNumberFormat="1" applyFont="1" applyBorder="1"/>
    <xf numFmtId="2" fontId="18" fillId="0" borderId="4" xfId="18" applyNumberFormat="1" applyFont="1" applyBorder="1" applyAlignment="1">
      <alignment horizontal="center"/>
    </xf>
    <xf numFmtId="0" fontId="18" fillId="0" borderId="18" xfId="18" applyFont="1" applyBorder="1" applyAlignment="1">
      <alignment horizontal="center"/>
    </xf>
    <xf numFmtId="0" fontId="18" fillId="0" borderId="17" xfId="18" applyFont="1" applyBorder="1"/>
    <xf numFmtId="10" fontId="18" fillId="0" borderId="4" xfId="34" applyNumberFormat="1" applyFont="1" applyFill="1" applyBorder="1"/>
    <xf numFmtId="0" fontId="18" fillId="0" borderId="15" xfId="18" applyFont="1" applyBorder="1" applyAlignment="1">
      <alignment horizontal="center"/>
    </xf>
    <xf numFmtId="183" fontId="18" fillId="0" borderId="16" xfId="18" applyNumberFormat="1" applyFont="1" applyBorder="1"/>
    <xf numFmtId="2" fontId="18" fillId="0" borderId="15" xfId="18" applyNumberFormat="1" applyFont="1" applyBorder="1"/>
    <xf numFmtId="2" fontId="18" fillId="0" borderId="16" xfId="18" applyNumberFormat="1" applyFont="1" applyBorder="1" applyAlignment="1">
      <alignment horizontal="center"/>
    </xf>
    <xf numFmtId="0" fontId="18" fillId="0" borderId="16" xfId="18" applyFont="1" applyBorder="1" applyAlignment="1">
      <alignment horizontal="center"/>
    </xf>
    <xf numFmtId="0" fontId="18" fillId="0" borderId="16" xfId="18" applyFont="1" applyBorder="1"/>
    <xf numFmtId="182" fontId="18" fillId="0" borderId="16" xfId="18" applyNumberFormat="1" applyFont="1" applyBorder="1"/>
    <xf numFmtId="10" fontId="18" fillId="0" borderId="16" xfId="34" applyNumberFormat="1" applyFont="1" applyFill="1" applyBorder="1"/>
    <xf numFmtId="2" fontId="18" fillId="0" borderId="25" xfId="18" applyNumberFormat="1" applyFont="1" applyBorder="1" applyAlignment="1">
      <alignment horizontal="center"/>
    </xf>
    <xf numFmtId="182" fontId="18" fillId="0" borderId="17" xfId="18" applyNumberFormat="1" applyFont="1" applyBorder="1"/>
    <xf numFmtId="10" fontId="18" fillId="0" borderId="17" xfId="34" applyNumberFormat="1" applyFont="1" applyFill="1" applyBorder="1"/>
    <xf numFmtId="2" fontId="18" fillId="0" borderId="22" xfId="18" applyNumberFormat="1" applyFont="1" applyBorder="1" applyAlignment="1">
      <alignment horizontal="center"/>
    </xf>
    <xf numFmtId="0" fontId="18" fillId="0" borderId="17" xfId="18" applyFont="1" applyBorder="1" applyAlignment="1">
      <alignment horizontal="center"/>
    </xf>
    <xf numFmtId="0" fontId="18" fillId="0" borderId="19" xfId="18" applyFont="1" applyBorder="1" applyAlignment="1">
      <alignment horizontal="center"/>
    </xf>
    <xf numFmtId="0" fontId="18" fillId="0" borderId="19" xfId="18" applyFont="1" applyBorder="1"/>
    <xf numFmtId="183" fontId="18" fillId="0" borderId="19" xfId="18" applyNumberFormat="1" applyFont="1" applyBorder="1"/>
    <xf numFmtId="0" fontId="18" fillId="0" borderId="0" xfId="18" applyFont="1" applyAlignment="1">
      <alignment horizontal="center"/>
    </xf>
    <xf numFmtId="0" fontId="18" fillId="0" borderId="23" xfId="18" applyFont="1" applyBorder="1"/>
    <xf numFmtId="183" fontId="18" fillId="0" borderId="23" xfId="18" applyNumberFormat="1" applyFont="1" applyBorder="1"/>
    <xf numFmtId="2" fontId="18" fillId="0" borderId="19" xfId="18" applyNumberFormat="1" applyFont="1" applyBorder="1"/>
    <xf numFmtId="2" fontId="18" fillId="0" borderId="26" xfId="18" applyNumberFormat="1" applyFont="1" applyBorder="1" applyAlignment="1">
      <alignment horizontal="center"/>
    </xf>
    <xf numFmtId="2" fontId="18" fillId="4" borderId="4" xfId="18" applyNumberFormat="1" applyFont="1" applyFill="1" applyBorder="1" applyAlignment="1">
      <alignment horizontal="center"/>
    </xf>
    <xf numFmtId="183" fontId="18" fillId="0" borderId="24" xfId="18" applyNumberFormat="1" applyFont="1" applyBorder="1"/>
    <xf numFmtId="2" fontId="18" fillId="0" borderId="24" xfId="18" applyNumberFormat="1" applyFont="1" applyBorder="1" applyAlignment="1">
      <alignment horizontal="center"/>
    </xf>
    <xf numFmtId="9" fontId="18" fillId="0" borderId="23" xfId="18" applyNumberFormat="1" applyFont="1" applyBorder="1" applyAlignment="1">
      <alignment horizontal="center"/>
    </xf>
    <xf numFmtId="9" fontId="18" fillId="0" borderId="0" xfId="18" applyNumberFormat="1" applyFont="1" applyAlignment="1">
      <alignment horizontal="center"/>
    </xf>
    <xf numFmtId="0" fontId="18" fillId="4" borderId="28" xfId="18" applyFont="1" applyFill="1" applyBorder="1"/>
    <xf numFmtId="183" fontId="18" fillId="4" borderId="27" xfId="18" applyNumberFormat="1" applyFont="1" applyFill="1" applyBorder="1"/>
    <xf numFmtId="0" fontId="18" fillId="0" borderId="14" xfId="18" applyFont="1" applyBorder="1" applyAlignment="1">
      <alignment horizontal="center"/>
    </xf>
    <xf numFmtId="2" fontId="18" fillId="0" borderId="14" xfId="18" applyNumberFormat="1" applyFont="1" applyBorder="1" applyAlignment="1">
      <alignment horizontal="center"/>
    </xf>
    <xf numFmtId="182" fontId="12" fillId="0" borderId="4" xfId="18" applyNumberFormat="1" applyFont="1" applyBorder="1"/>
    <xf numFmtId="0" fontId="12" fillId="0" borderId="15" xfId="18" applyFont="1" applyBorder="1" applyAlignment="1">
      <alignment horizontal="center"/>
    </xf>
    <xf numFmtId="10" fontId="12" fillId="0" borderId="28" xfId="18" applyNumberFormat="1" applyFont="1" applyBorder="1" applyAlignment="1">
      <alignment horizontal="center"/>
    </xf>
    <xf numFmtId="183" fontId="12" fillId="0" borderId="29" xfId="18" applyNumberFormat="1" applyFont="1" applyBorder="1"/>
    <xf numFmtId="0" fontId="12" fillId="0" borderId="18" xfId="18" applyFont="1" applyBorder="1" applyAlignment="1">
      <alignment horizontal="center"/>
    </xf>
    <xf numFmtId="10" fontId="12" fillId="0" borderId="0" xfId="18" applyNumberFormat="1" applyFont="1" applyAlignment="1">
      <alignment horizontal="center"/>
    </xf>
    <xf numFmtId="183" fontId="12" fillId="0" borderId="0" xfId="18" applyNumberFormat="1" applyFont="1"/>
    <xf numFmtId="2" fontId="12" fillId="0" borderId="0" xfId="18" applyNumberFormat="1" applyFont="1" applyAlignment="1">
      <alignment horizontal="center"/>
    </xf>
    <xf numFmtId="0" fontId="36" fillId="5" borderId="23" xfId="18" applyFont="1" applyFill="1" applyBorder="1" applyAlignment="1">
      <alignment horizontal="center" vertical="center"/>
    </xf>
    <xf numFmtId="173" fontId="0" fillId="0" borderId="0" xfId="0" applyNumberFormat="1"/>
    <xf numFmtId="176" fontId="0" fillId="0" borderId="0" xfId="0" applyNumberFormat="1"/>
    <xf numFmtId="44" fontId="21" fillId="0" borderId="4" xfId="0" applyNumberFormat="1" applyFont="1" applyBorder="1" applyAlignment="1">
      <alignment vertical="center"/>
    </xf>
    <xf numFmtId="176" fontId="6" fillId="0" borderId="15" xfId="16" applyNumberFormat="1" applyFont="1" applyFill="1" applyBorder="1" applyAlignment="1">
      <alignment vertical="center"/>
    </xf>
    <xf numFmtId="4" fontId="2" fillId="0" borderId="33" xfId="1" applyNumberFormat="1" applyFont="1" applyFill="1" applyBorder="1" applyAlignment="1">
      <alignment horizontal="center" vertical="center"/>
    </xf>
    <xf numFmtId="44" fontId="21" fillId="0" borderId="51" xfId="0" applyNumberFormat="1" applyFont="1" applyBorder="1" applyAlignment="1">
      <alignment vertical="center"/>
    </xf>
    <xf numFmtId="44" fontId="6" fillId="0" borderId="36" xfId="1" applyFont="1" applyFill="1" applyBorder="1" applyAlignment="1">
      <alignment vertical="center"/>
    </xf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6" fillId="0" borderId="31" xfId="1" applyFont="1" applyFill="1" applyBorder="1"/>
    <xf numFmtId="166" fontId="6" fillId="0" borderId="0" xfId="21" applyFont="1" applyFill="1" applyBorder="1" applyAlignment="1">
      <alignment wrapText="1"/>
    </xf>
    <xf numFmtId="172" fontId="6" fillId="0" borderId="0" xfId="20" applyNumberFormat="1" applyFont="1" applyAlignment="1">
      <alignment vertical="center" wrapText="1"/>
    </xf>
    <xf numFmtId="172" fontId="6" fillId="0" borderId="0" xfId="20" applyNumberFormat="1" applyFont="1" applyAlignment="1">
      <alignment wrapText="1"/>
    </xf>
    <xf numFmtId="0" fontId="6" fillId="0" borderId="0" xfId="20" applyFont="1" applyAlignment="1">
      <alignment horizontal="left"/>
    </xf>
    <xf numFmtId="0" fontId="6" fillId="0" borderId="0" xfId="20" applyFont="1" applyAlignment="1">
      <alignment horizontal="left" wrapText="1"/>
    </xf>
    <xf numFmtId="0" fontId="7" fillId="0" borderId="0" xfId="20" applyFont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173" fontId="2" fillId="0" borderId="0" xfId="22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44" fontId="3" fillId="0" borderId="15" xfId="1" applyFont="1" applyFill="1" applyBorder="1" applyAlignment="1">
      <alignment horizontal="center" vertical="center"/>
    </xf>
    <xf numFmtId="0" fontId="17" fillId="5" borderId="0" xfId="18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1" fillId="0" borderId="0" xfId="0" applyFont="1" applyAlignment="1">
      <alignment horizontal="center"/>
    </xf>
    <xf numFmtId="164" fontId="2" fillId="7" borderId="34" xfId="19" applyFont="1" applyFill="1" applyBorder="1"/>
    <xf numFmtId="0" fontId="2" fillId="3" borderId="33" xfId="0" applyFont="1" applyFill="1" applyBorder="1" applyAlignment="1">
      <alignment horizontal="center" vertical="center"/>
    </xf>
    <xf numFmtId="4" fontId="2" fillId="3" borderId="33" xfId="1" applyNumberFormat="1" applyFont="1" applyFill="1" applyBorder="1" applyAlignment="1">
      <alignment horizontal="center" vertical="center"/>
    </xf>
    <xf numFmtId="4" fontId="2" fillId="3" borderId="34" xfId="1" applyNumberFormat="1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39" fontId="2" fillId="3" borderId="38" xfId="0" applyNumberFormat="1" applyFont="1" applyFill="1" applyBorder="1" applyAlignment="1">
      <alignment horizontal="center" vertical="center"/>
    </xf>
    <xf numFmtId="167" fontId="7" fillId="3" borderId="38" xfId="0" applyNumberFormat="1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39" fontId="6" fillId="3" borderId="4" xfId="0" applyNumberFormat="1" applyFont="1" applyFill="1" applyBorder="1" applyAlignment="1">
      <alignment horizontal="center" vertical="center"/>
    </xf>
    <xf numFmtId="167" fontId="21" fillId="3" borderId="4" xfId="0" applyNumberFormat="1" applyFont="1" applyFill="1" applyBorder="1" applyAlignment="1">
      <alignment horizontal="center"/>
    </xf>
    <xf numFmtId="44" fontId="21" fillId="3" borderId="31" xfId="1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left" vertical="center"/>
    </xf>
    <xf numFmtId="39" fontId="6" fillId="3" borderId="51" xfId="0" applyNumberFormat="1" applyFont="1" applyFill="1" applyBorder="1" applyAlignment="1">
      <alignment horizontal="center" vertical="center"/>
    </xf>
    <xf numFmtId="167" fontId="21" fillId="3" borderId="5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4" fontId="7" fillId="7" borderId="60" xfId="1" applyFont="1" applyFill="1" applyBorder="1" applyAlignment="1">
      <alignment horizontal="center" vertical="center"/>
    </xf>
    <xf numFmtId="44" fontId="7" fillId="3" borderId="39" xfId="0" applyNumberFormat="1" applyFont="1" applyFill="1" applyBorder="1"/>
    <xf numFmtId="0" fontId="6" fillId="3" borderId="4" xfId="0" applyFont="1" applyFill="1" applyBorder="1" applyAlignment="1">
      <alignment horizontal="center" vertical="center"/>
    </xf>
    <xf numFmtId="44" fontId="21" fillId="3" borderId="4" xfId="0" applyNumberFormat="1" applyFont="1" applyFill="1" applyBorder="1"/>
    <xf numFmtId="0" fontId="21" fillId="3" borderId="4" xfId="0" applyFont="1" applyFill="1" applyBorder="1" applyAlignment="1">
      <alignment horizontal="center"/>
    </xf>
    <xf numFmtId="2" fontId="21" fillId="3" borderId="4" xfId="0" applyNumberFormat="1" applyFont="1" applyFill="1" applyBorder="1" applyAlignment="1">
      <alignment horizontal="center"/>
    </xf>
    <xf numFmtId="44" fontId="21" fillId="3" borderId="31" xfId="1" applyFont="1" applyFill="1" applyBorder="1" applyAlignment="1">
      <alignment horizontal="center"/>
    </xf>
    <xf numFmtId="0" fontId="6" fillId="3" borderId="51" xfId="0" applyFont="1" applyFill="1" applyBorder="1" applyAlignment="1">
      <alignment horizontal="center" vertical="center"/>
    </xf>
    <xf numFmtId="0" fontId="21" fillId="3" borderId="51" xfId="0" applyFont="1" applyFill="1" applyBorder="1" applyAlignment="1">
      <alignment horizontal="center"/>
    </xf>
    <xf numFmtId="44" fontId="21" fillId="3" borderId="51" xfId="0" applyNumberFormat="1" applyFont="1" applyFill="1" applyBorder="1"/>
    <xf numFmtId="44" fontId="21" fillId="3" borderId="52" xfId="0" applyNumberFormat="1" applyFont="1" applyFill="1" applyBorder="1" applyAlignment="1">
      <alignment horizontal="center"/>
    </xf>
    <xf numFmtId="44" fontId="2" fillId="7" borderId="13" xfId="0" applyNumberFormat="1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vertical="center"/>
    </xf>
    <xf numFmtId="2" fontId="6" fillId="3" borderId="4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left" vertical="center"/>
    </xf>
    <xf numFmtId="44" fontId="6" fillId="3" borderId="31" xfId="1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vertical="center"/>
    </xf>
    <xf numFmtId="2" fontId="6" fillId="3" borderId="51" xfId="0" applyNumberFormat="1" applyFont="1" applyFill="1" applyBorder="1" applyAlignment="1">
      <alignment horizontal="center" vertical="center"/>
    </xf>
    <xf numFmtId="176" fontId="6" fillId="3" borderId="51" xfId="0" applyNumberFormat="1" applyFont="1" applyFill="1" applyBorder="1" applyAlignment="1">
      <alignment horizontal="left" vertical="center"/>
    </xf>
    <xf numFmtId="44" fontId="6" fillId="3" borderId="52" xfId="1" applyFont="1" applyFill="1" applyBorder="1" applyAlignment="1">
      <alignment horizontal="center" vertical="center"/>
    </xf>
    <xf numFmtId="44" fontId="2" fillId="7" borderId="60" xfId="1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167" fontId="6" fillId="3" borderId="4" xfId="0" applyNumberFormat="1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39" fontId="6" fillId="3" borderId="4" xfId="0" applyNumberFormat="1" applyFont="1" applyFill="1" applyBorder="1" applyAlignment="1">
      <alignment horizontal="left" vertical="center"/>
    </xf>
    <xf numFmtId="44" fontId="6" fillId="3" borderId="4" xfId="0" applyNumberFormat="1" applyFont="1" applyFill="1" applyBorder="1" applyAlignment="1">
      <alignment horizontal="left" vertical="center"/>
    </xf>
    <xf numFmtId="44" fontId="6" fillId="0" borderId="4" xfId="1" applyFont="1" applyFill="1" applyBorder="1"/>
    <xf numFmtId="174" fontId="6" fillId="3" borderId="4" xfId="0" applyNumberFormat="1" applyFont="1" applyFill="1" applyBorder="1" applyAlignment="1">
      <alignment horizontal="center" vertical="center"/>
    </xf>
    <xf numFmtId="39" fontId="6" fillId="3" borderId="51" xfId="0" applyNumberFormat="1" applyFont="1" applyFill="1" applyBorder="1" applyAlignment="1">
      <alignment horizontal="left" vertical="center"/>
    </xf>
    <xf numFmtId="167" fontId="6" fillId="3" borderId="51" xfId="0" applyNumberFormat="1" applyFont="1" applyFill="1" applyBorder="1" applyAlignment="1">
      <alignment horizontal="center" vertical="center"/>
    </xf>
    <xf numFmtId="44" fontId="6" fillId="3" borderId="51" xfId="0" applyNumberFormat="1" applyFont="1" applyFill="1" applyBorder="1" applyAlignment="1">
      <alignment horizontal="left" vertical="center"/>
    </xf>
    <xf numFmtId="0" fontId="26" fillId="3" borderId="14" xfId="0" applyFont="1" applyFill="1" applyBorder="1" applyAlignment="1">
      <alignment horizontal="center"/>
    </xf>
    <xf numFmtId="44" fontId="7" fillId="3" borderId="36" xfId="0" applyNumberFormat="1" applyFont="1" applyFill="1" applyBorder="1"/>
    <xf numFmtId="0" fontId="2" fillId="0" borderId="0" xfId="0" applyFont="1" applyAlignment="1">
      <alignment horizontal="left" vertical="center"/>
    </xf>
    <xf numFmtId="164" fontId="2" fillId="0" borderId="0" xfId="19" applyFont="1" applyFill="1" applyBorder="1"/>
    <xf numFmtId="0" fontId="23" fillId="3" borderId="30" xfId="0" applyFont="1" applyFill="1" applyBorder="1" applyAlignment="1">
      <alignment horizontal="center" vertical="center" wrapText="1"/>
    </xf>
    <xf numFmtId="44" fontId="21" fillId="3" borderId="4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3" fillId="3" borderId="53" xfId="0" applyFont="1" applyFill="1" applyBorder="1" applyAlignment="1">
      <alignment horizontal="center" vertical="center" wrapText="1"/>
    </xf>
    <xf numFmtId="2" fontId="21" fillId="3" borderId="51" xfId="0" applyNumberFormat="1" applyFont="1" applyFill="1" applyBorder="1" applyAlignment="1">
      <alignment horizontal="center"/>
    </xf>
    <xf numFmtId="44" fontId="21" fillId="3" borderId="52" xfId="1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44" fontId="6" fillId="3" borderId="31" xfId="1" applyFont="1" applyFill="1" applyBorder="1"/>
    <xf numFmtId="44" fontId="6" fillId="3" borderId="4" xfId="1" applyFont="1" applyFill="1" applyBorder="1"/>
    <xf numFmtId="0" fontId="6" fillId="3" borderId="46" xfId="0" applyFont="1" applyFill="1" applyBorder="1" applyAlignment="1">
      <alignment horizontal="center" vertical="center" wrapText="1"/>
    </xf>
    <xf numFmtId="44" fontId="7" fillId="7" borderId="60" xfId="1" applyFont="1" applyFill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1" fillId="3" borderId="37" xfId="0" applyFont="1" applyFill="1" applyBorder="1"/>
    <xf numFmtId="44" fontId="7" fillId="3" borderId="38" xfId="0" applyNumberFormat="1" applyFont="1" applyFill="1" applyBorder="1"/>
    <xf numFmtId="44" fontId="7" fillId="3" borderId="39" xfId="1" applyFont="1" applyFill="1" applyBorder="1"/>
    <xf numFmtId="0" fontId="6" fillId="0" borderId="14" xfId="0" applyFont="1" applyBorder="1" applyAlignment="1">
      <alignment wrapText="1"/>
    </xf>
    <xf numFmtId="4" fontId="6" fillId="0" borderId="14" xfId="0" applyNumberFormat="1" applyFont="1" applyBorder="1" applyAlignment="1">
      <alignment horizontal="center" vertical="center"/>
    </xf>
    <xf numFmtId="44" fontId="6" fillId="0" borderId="14" xfId="1" applyFont="1" applyFill="1" applyBorder="1"/>
    <xf numFmtId="176" fontId="21" fillId="3" borderId="4" xfId="0" applyNumberFormat="1" applyFont="1" applyFill="1" applyBorder="1" applyAlignment="1">
      <alignment horizontal="center" vertical="center"/>
    </xf>
    <xf numFmtId="176" fontId="21" fillId="3" borderId="31" xfId="0" applyNumberFormat="1" applyFont="1" applyFill="1" applyBorder="1" applyAlignment="1">
      <alignment horizontal="center" vertical="center"/>
    </xf>
    <xf numFmtId="0" fontId="6" fillId="0" borderId="30" xfId="18" applyFont="1" applyBorder="1" applyAlignment="1">
      <alignment horizontal="center"/>
    </xf>
    <xf numFmtId="2" fontId="21" fillId="3" borderId="4" xfId="0" applyNumberFormat="1" applyFont="1" applyFill="1" applyBorder="1" applyAlignment="1">
      <alignment horizontal="center" vertical="center"/>
    </xf>
    <xf numFmtId="176" fontId="21" fillId="3" borderId="4" xfId="0" applyNumberFormat="1" applyFont="1" applyFill="1" applyBorder="1" applyAlignment="1">
      <alignment vertical="center"/>
    </xf>
    <xf numFmtId="39" fontId="6" fillId="3" borderId="4" xfId="0" applyNumberFormat="1" applyFont="1" applyFill="1" applyBorder="1" applyAlignment="1">
      <alignment horizontal="center" wrapText="1"/>
    </xf>
    <xf numFmtId="176" fontId="21" fillId="3" borderId="51" xfId="0" applyNumberFormat="1" applyFont="1" applyFill="1" applyBorder="1" applyAlignment="1">
      <alignment vertical="center"/>
    </xf>
    <xf numFmtId="176" fontId="21" fillId="3" borderId="52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176" fontId="7" fillId="7" borderId="6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44" fontId="6" fillId="3" borderId="4" xfId="1" applyFont="1" applyFill="1" applyBorder="1" applyAlignment="1">
      <alignment vertical="center"/>
    </xf>
    <xf numFmtId="44" fontId="6" fillId="3" borderId="31" xfId="1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39" fontId="6" fillId="0" borderId="0" xfId="0" applyNumberFormat="1" applyFont="1" applyAlignment="1">
      <alignment horizontal="left" vertical="center" wrapText="1"/>
    </xf>
    <xf numFmtId="44" fontId="6" fillId="0" borderId="22" xfId="1" applyFont="1" applyFill="1" applyBorder="1" applyAlignment="1">
      <alignment vertical="center"/>
    </xf>
    <xf numFmtId="44" fontId="6" fillId="0" borderId="69" xfId="1" applyFont="1" applyFill="1" applyBorder="1" applyAlignment="1">
      <alignment vertical="center"/>
    </xf>
    <xf numFmtId="164" fontId="2" fillId="7" borderId="21" xfId="2" applyFont="1" applyFill="1" applyBorder="1" applyAlignment="1">
      <alignment vertical="center"/>
    </xf>
    <xf numFmtId="44" fontId="6" fillId="0" borderId="38" xfId="1" applyFont="1" applyFill="1" applyBorder="1"/>
    <xf numFmtId="0" fontId="2" fillId="3" borderId="5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6" fillId="3" borderId="37" xfId="0" applyFont="1" applyFill="1" applyBorder="1"/>
    <xf numFmtId="167" fontId="6" fillId="3" borderId="4" xfId="0" applyNumberFormat="1" applyFont="1" applyFill="1" applyBorder="1" applyAlignment="1">
      <alignment horizontal="center"/>
    </xf>
    <xf numFmtId="44" fontId="6" fillId="3" borderId="4" xfId="0" applyNumberFormat="1" applyFont="1" applyFill="1" applyBorder="1" applyAlignment="1">
      <alignment vertical="center"/>
    </xf>
    <xf numFmtId="37" fontId="6" fillId="3" borderId="30" xfId="0" applyNumberFormat="1" applyFont="1" applyFill="1" applyBorder="1" applyAlignment="1">
      <alignment horizontal="center" vertical="center"/>
    </xf>
    <xf numFmtId="0" fontId="6" fillId="3" borderId="30" xfId="18" applyFont="1" applyFill="1" applyBorder="1" applyAlignment="1">
      <alignment horizontal="center"/>
    </xf>
    <xf numFmtId="44" fontId="21" fillId="0" borderId="0" xfId="0" applyNumberFormat="1" applyFont="1"/>
    <xf numFmtId="0" fontId="6" fillId="3" borderId="4" xfId="13" applyFont="1" applyFill="1" applyBorder="1" applyAlignment="1">
      <alignment horizontal="center" vertical="center"/>
    </xf>
    <xf numFmtId="37" fontId="6" fillId="3" borderId="53" xfId="0" applyNumberFormat="1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left" vertical="center"/>
    </xf>
    <xf numFmtId="4" fontId="6" fillId="3" borderId="51" xfId="0" applyNumberFormat="1" applyFont="1" applyFill="1" applyBorder="1" applyAlignment="1">
      <alignment horizontal="center" vertical="center"/>
    </xf>
    <xf numFmtId="44" fontId="6" fillId="3" borderId="59" xfId="1" applyFont="1" applyFill="1" applyBorder="1" applyAlignment="1">
      <alignment horizontal="center" vertical="center"/>
    </xf>
    <xf numFmtId="39" fontId="7" fillId="3" borderId="38" xfId="0" applyNumberFormat="1" applyFont="1" applyFill="1" applyBorder="1" applyAlignment="1">
      <alignment horizontal="center"/>
    </xf>
    <xf numFmtId="44" fontId="21" fillId="3" borderId="4" xfId="0" applyNumberFormat="1" applyFont="1" applyFill="1" applyBorder="1" applyAlignment="1">
      <alignment horizontal="center" vertical="center"/>
    </xf>
    <xf numFmtId="39" fontId="21" fillId="3" borderId="4" xfId="0" applyNumberFormat="1" applyFont="1" applyFill="1" applyBorder="1" applyAlignment="1">
      <alignment horizontal="center"/>
    </xf>
    <xf numFmtId="44" fontId="21" fillId="3" borderId="51" xfId="0" applyNumberFormat="1" applyFont="1" applyFill="1" applyBorder="1" applyAlignment="1">
      <alignment horizontal="center" vertical="center"/>
    </xf>
    <xf numFmtId="39" fontId="21" fillId="3" borderId="51" xfId="0" applyNumberFormat="1" applyFont="1" applyFill="1" applyBorder="1" applyAlignment="1">
      <alignment horizontal="center"/>
    </xf>
    <xf numFmtId="44" fontId="2" fillId="7" borderId="3" xfId="1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/>
    </xf>
    <xf numFmtId="0" fontId="21" fillId="3" borderId="30" xfId="0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/>
    </xf>
    <xf numFmtId="175" fontId="21" fillId="3" borderId="4" xfId="0" applyNumberFormat="1" applyFont="1" applyFill="1" applyBorder="1" applyAlignment="1">
      <alignment horizontal="center"/>
    </xf>
    <xf numFmtId="44" fontId="6" fillId="0" borderId="39" xfId="1" applyFont="1" applyFill="1" applyBorder="1"/>
    <xf numFmtId="0" fontId="21" fillId="3" borderId="53" xfId="0" applyFont="1" applyFill="1" applyBorder="1" applyAlignment="1">
      <alignment horizontal="center" vertical="center"/>
    </xf>
    <xf numFmtId="44" fontId="21" fillId="3" borderId="52" xfId="1" applyFont="1" applyFill="1" applyBorder="1" applyAlignment="1">
      <alignment horizontal="center"/>
    </xf>
    <xf numFmtId="3" fontId="7" fillId="3" borderId="39" xfId="0" applyNumberFormat="1" applyFont="1" applyFill="1" applyBorder="1"/>
    <xf numFmtId="0" fontId="21" fillId="3" borderId="30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21" fillId="3" borderId="53" xfId="0" applyFont="1" applyFill="1" applyBorder="1" applyAlignment="1">
      <alignment horizontal="center"/>
    </xf>
    <xf numFmtId="0" fontId="6" fillId="0" borderId="51" xfId="0" applyFont="1" applyBorder="1" applyAlignment="1">
      <alignment wrapText="1"/>
    </xf>
    <xf numFmtId="0" fontId="6" fillId="0" borderId="51" xfId="0" applyFont="1" applyBorder="1" applyAlignment="1">
      <alignment horizontal="center"/>
    </xf>
    <xf numFmtId="44" fontId="6" fillId="0" borderId="51" xfId="1" applyFont="1" applyFill="1" applyBorder="1"/>
    <xf numFmtId="44" fontId="6" fillId="0" borderId="52" xfId="1" applyFont="1" applyFill="1" applyBorder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wrapText="1"/>
    </xf>
    <xf numFmtId="174" fontId="21" fillId="3" borderId="4" xfId="0" applyNumberFormat="1" applyFont="1" applyFill="1" applyBorder="1" applyAlignment="1">
      <alignment horizontal="center"/>
    </xf>
    <xf numFmtId="44" fontId="6" fillId="0" borderId="15" xfId="1" applyFont="1" applyFill="1" applyBorder="1"/>
    <xf numFmtId="44" fontId="6" fillId="0" borderId="47" xfId="1" applyFont="1" applyFill="1" applyBorder="1"/>
    <xf numFmtId="0" fontId="27" fillId="3" borderId="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44" fontId="21" fillId="3" borderId="59" xfId="1" applyFont="1" applyFill="1" applyBorder="1" applyAlignment="1">
      <alignment horizontal="center"/>
    </xf>
    <xf numFmtId="39" fontId="6" fillId="3" borderId="4" xfId="0" applyNumberFormat="1" applyFont="1" applyFill="1" applyBorder="1" applyAlignment="1">
      <alignment horizontal="left" vertical="center" wrapText="1"/>
    </xf>
    <xf numFmtId="0" fontId="4" fillId="3" borderId="51" xfId="0" applyFont="1" applyFill="1" applyBorder="1"/>
    <xf numFmtId="0" fontId="4" fillId="3" borderId="51" xfId="0" applyFont="1" applyFill="1" applyBorder="1" applyAlignment="1">
      <alignment horizontal="center"/>
    </xf>
    <xf numFmtId="4" fontId="4" fillId="3" borderId="51" xfId="0" applyNumberFormat="1" applyFont="1" applyFill="1" applyBorder="1" applyAlignment="1">
      <alignment horizontal="center"/>
    </xf>
    <xf numFmtId="4" fontId="2" fillId="3" borderId="5" xfId="1" applyNumberFormat="1" applyFont="1" applyFill="1" applyBorder="1" applyAlignment="1">
      <alignment horizontal="center" vertical="center"/>
    </xf>
    <xf numFmtId="4" fontId="2" fillId="3" borderId="54" xfId="1" applyNumberFormat="1" applyFont="1" applyFill="1" applyBorder="1" applyAlignment="1">
      <alignment horizontal="center" vertical="center"/>
    </xf>
    <xf numFmtId="0" fontId="6" fillId="3" borderId="30" xfId="0" quotePrefix="1" applyFont="1" applyFill="1" applyBorder="1" applyAlignment="1">
      <alignment horizontal="center" vertical="center"/>
    </xf>
    <xf numFmtId="44" fontId="21" fillId="3" borderId="52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" fontId="2" fillId="0" borderId="0" xfId="1" applyNumberFormat="1" applyFont="1" applyFill="1" applyBorder="1"/>
    <xf numFmtId="44" fontId="21" fillId="3" borderId="59" xfId="1" applyFont="1" applyFill="1" applyBorder="1" applyAlignment="1">
      <alignment horizontal="center" vertical="center"/>
    </xf>
    <xf numFmtId="44" fontId="6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/>
    </xf>
    <xf numFmtId="39" fontId="6" fillId="3" borderId="4" xfId="0" applyNumberFormat="1" applyFont="1" applyFill="1" applyBorder="1" applyAlignment="1">
      <alignment horizontal="center"/>
    </xf>
    <xf numFmtId="0" fontId="6" fillId="3" borderId="51" xfId="0" applyFont="1" applyFill="1" applyBorder="1" applyAlignment="1">
      <alignment horizontal="left"/>
    </xf>
    <xf numFmtId="39" fontId="6" fillId="3" borderId="51" xfId="0" applyNumberFormat="1" applyFont="1" applyFill="1" applyBorder="1" applyAlignment="1">
      <alignment horizontal="center"/>
    </xf>
    <xf numFmtId="167" fontId="6" fillId="3" borderId="51" xfId="0" applyNumberFormat="1" applyFont="1" applyFill="1" applyBorder="1" applyAlignment="1">
      <alignment horizontal="center"/>
    </xf>
    <xf numFmtId="44" fontId="6" fillId="3" borderId="51" xfId="0" applyNumberFormat="1" applyFont="1" applyFill="1" applyBorder="1" applyAlignment="1">
      <alignment horizontal="center" vertical="center"/>
    </xf>
    <xf numFmtId="4" fontId="2" fillId="7" borderId="34" xfId="1" applyNumberFormat="1" applyFont="1" applyFill="1" applyBorder="1" applyAlignment="1">
      <alignment vertical="center"/>
    </xf>
    <xf numFmtId="44" fontId="7" fillId="7" borderId="13" xfId="0" applyNumberFormat="1" applyFont="1" applyFill="1" applyBorder="1" applyAlignment="1">
      <alignment horizontal="center" vertical="center"/>
    </xf>
    <xf numFmtId="39" fontId="6" fillId="3" borderId="15" xfId="0" applyNumberFormat="1" applyFont="1" applyFill="1" applyBorder="1" applyAlignment="1">
      <alignment horizontal="center" vertical="center"/>
    </xf>
    <xf numFmtId="39" fontId="21" fillId="3" borderId="15" xfId="0" applyNumberFormat="1" applyFont="1" applyFill="1" applyBorder="1" applyAlignment="1">
      <alignment horizontal="center"/>
    </xf>
    <xf numFmtId="44" fontId="2" fillId="7" borderId="13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" fontId="4" fillId="3" borderId="0" xfId="13" applyNumberFormat="1" applyFont="1" applyFill="1" applyAlignment="1">
      <alignment horizontal="center" vertical="center"/>
    </xf>
    <xf numFmtId="3" fontId="4" fillId="3" borderId="0" xfId="13" applyNumberFormat="1" applyFont="1" applyFill="1" applyAlignment="1">
      <alignment vertical="center"/>
    </xf>
    <xf numFmtId="44" fontId="2" fillId="7" borderId="60" xfId="0" applyNumberFormat="1" applyFont="1" applyFill="1" applyBorder="1" applyAlignment="1">
      <alignment horizontal="center" vertical="center"/>
    </xf>
    <xf numFmtId="176" fontId="25" fillId="3" borderId="39" xfId="1" applyNumberFormat="1" applyFont="1" applyFill="1" applyBorder="1" applyAlignment="1">
      <alignment vertical="center"/>
    </xf>
    <xf numFmtId="0" fontId="6" fillId="3" borderId="4" xfId="18" applyFont="1" applyFill="1" applyBorder="1" applyAlignment="1">
      <alignment horizontal="center" vertical="center"/>
    </xf>
    <xf numFmtId="44" fontId="21" fillId="3" borderId="4" xfId="1" applyFont="1" applyFill="1" applyBorder="1" applyAlignment="1">
      <alignment vertical="center"/>
    </xf>
    <xf numFmtId="0" fontId="4" fillId="3" borderId="0" xfId="13" applyFont="1" applyFill="1" applyAlignment="1">
      <alignment horizontal="center" vertical="center"/>
    </xf>
    <xf numFmtId="0" fontId="37" fillId="3" borderId="0" xfId="13" applyFont="1" applyFill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" fillId="3" borderId="34" xfId="0" applyFont="1" applyFill="1" applyBorder="1" applyAlignment="1">
      <alignment horizontal="center" vertical="center"/>
    </xf>
    <xf numFmtId="2" fontId="6" fillId="3" borderId="4" xfId="13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0" fontId="2" fillId="3" borderId="66" xfId="0" applyFont="1" applyFill="1" applyBorder="1" applyAlignment="1">
      <alignment horizontal="left" vertical="center"/>
    </xf>
    <xf numFmtId="44" fontId="2" fillId="7" borderId="21" xfId="1" applyFont="1" applyFill="1" applyBorder="1"/>
    <xf numFmtId="0" fontId="6" fillId="3" borderId="15" xfId="0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44" fontId="6" fillId="3" borderId="15" xfId="1" applyFont="1" applyFill="1" applyBorder="1"/>
    <xf numFmtId="0" fontId="6" fillId="3" borderId="15" xfId="0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 vertical="center"/>
    </xf>
    <xf numFmtId="44" fontId="6" fillId="3" borderId="15" xfId="1" applyFont="1" applyFill="1" applyBorder="1" applyAlignment="1">
      <alignment vertical="center"/>
    </xf>
    <xf numFmtId="0" fontId="6" fillId="3" borderId="15" xfId="0" applyFont="1" applyFill="1" applyBorder="1"/>
    <xf numFmtId="0" fontId="2" fillId="3" borderId="56" xfId="0" applyFont="1" applyFill="1" applyBorder="1" applyAlignment="1">
      <alignment horizontal="left" vertical="center"/>
    </xf>
    <xf numFmtId="39" fontId="2" fillId="0" borderId="38" xfId="0" applyNumberFormat="1" applyFont="1" applyBorder="1" applyAlignment="1">
      <alignment horizontal="left" vertical="center"/>
    </xf>
    <xf numFmtId="39" fontId="2" fillId="0" borderId="38" xfId="0" applyNumberFormat="1" applyFont="1" applyBorder="1" applyAlignment="1">
      <alignment horizontal="center" vertical="center"/>
    </xf>
    <xf numFmtId="167" fontId="7" fillId="0" borderId="38" xfId="0" applyNumberFormat="1" applyFont="1" applyBorder="1" applyAlignment="1">
      <alignment horizontal="center"/>
    </xf>
    <xf numFmtId="44" fontId="7" fillId="0" borderId="38" xfId="0" applyNumberFormat="1" applyFont="1" applyBorder="1"/>
    <xf numFmtId="39" fontId="7" fillId="0" borderId="38" xfId="0" applyNumberFormat="1" applyFont="1" applyBorder="1" applyAlignment="1">
      <alignment horizontal="center"/>
    </xf>
    <xf numFmtId="39" fontId="6" fillId="0" borderId="4" xfId="0" applyNumberFormat="1" applyFont="1" applyBorder="1" applyAlignment="1">
      <alignment horizontal="left" vertical="center"/>
    </xf>
    <xf numFmtId="39" fontId="6" fillId="0" borderId="4" xfId="0" applyNumberFormat="1" applyFont="1" applyBorder="1" applyAlignment="1">
      <alignment horizontal="center" vertical="center"/>
    </xf>
    <xf numFmtId="167" fontId="21" fillId="0" borderId="4" xfId="0" applyNumberFormat="1" applyFont="1" applyBorder="1" applyAlignment="1">
      <alignment horizontal="center"/>
    </xf>
    <xf numFmtId="39" fontId="21" fillId="0" borderId="4" xfId="0" applyNumberFormat="1" applyFont="1" applyBorder="1" applyAlignment="1">
      <alignment horizontal="center"/>
    </xf>
    <xf numFmtId="39" fontId="6" fillId="0" borderId="51" xfId="0" applyNumberFormat="1" applyFont="1" applyBorder="1" applyAlignment="1">
      <alignment horizontal="left" vertical="center"/>
    </xf>
    <xf numFmtId="39" fontId="6" fillId="0" borderId="51" xfId="0" applyNumberFormat="1" applyFont="1" applyBorder="1" applyAlignment="1">
      <alignment horizontal="center" vertical="center"/>
    </xf>
    <xf numFmtId="167" fontId="21" fillId="0" borderId="51" xfId="0" applyNumberFormat="1" applyFont="1" applyBorder="1" applyAlignment="1">
      <alignment horizontal="center"/>
    </xf>
    <xf numFmtId="39" fontId="21" fillId="0" borderId="51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2" fillId="0" borderId="33" xfId="1" applyNumberFormat="1" applyFont="1" applyFill="1" applyBorder="1" applyAlignment="1">
      <alignment horizontal="center"/>
    </xf>
    <xf numFmtId="167" fontId="21" fillId="0" borderId="4" xfId="0" applyNumberFormat="1" applyFont="1" applyBorder="1"/>
    <xf numFmtId="39" fontId="21" fillId="0" borderId="4" xfId="0" applyNumberFormat="1" applyFont="1" applyBorder="1"/>
    <xf numFmtId="167" fontId="21" fillId="0" borderId="51" xfId="0" applyNumberFormat="1" applyFont="1" applyBorder="1"/>
    <xf numFmtId="39" fontId="21" fillId="0" borderId="51" xfId="0" applyNumberFormat="1" applyFont="1" applyBorder="1"/>
    <xf numFmtId="0" fontId="2" fillId="0" borderId="3" xfId="0" applyFont="1" applyBorder="1" applyAlignment="1">
      <alignment horizontal="left" vertical="center"/>
    </xf>
    <xf numFmtId="167" fontId="6" fillId="0" borderId="4" xfId="0" applyNumberFormat="1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2" fontId="21" fillId="0" borderId="14" xfId="0" applyNumberFormat="1" applyFont="1" applyBorder="1" applyAlignment="1">
      <alignment horizontal="center"/>
    </xf>
    <xf numFmtId="0" fontId="6" fillId="0" borderId="15" xfId="18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21" fillId="0" borderId="15" xfId="0" applyFont="1" applyBorder="1"/>
    <xf numFmtId="44" fontId="6" fillId="0" borderId="4" xfId="1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/>
    </xf>
    <xf numFmtId="0" fontId="6" fillId="0" borderId="44" xfId="0" quotePrefix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0" fontId="6" fillId="0" borderId="14" xfId="13" applyFont="1" applyBorder="1" applyAlignment="1">
      <alignment horizontal="center"/>
    </xf>
    <xf numFmtId="44" fontId="6" fillId="0" borderId="36" xfId="1" applyFont="1" applyFill="1" applyBorder="1"/>
    <xf numFmtId="0" fontId="38" fillId="0" borderId="35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/>
    </xf>
    <xf numFmtId="44" fontId="39" fillId="0" borderId="14" xfId="1" applyFont="1" applyBorder="1" applyAlignment="1">
      <alignment horizontal="center"/>
    </xf>
    <xf numFmtId="0" fontId="38" fillId="0" borderId="11" xfId="0" applyFont="1" applyBorder="1"/>
    <xf numFmtId="0" fontId="39" fillId="0" borderId="12" xfId="0" applyFont="1" applyBorder="1"/>
    <xf numFmtId="0" fontId="39" fillId="0" borderId="57" xfId="0" applyFont="1" applyBorder="1"/>
    <xf numFmtId="44" fontId="6" fillId="0" borderId="4" xfId="0" applyNumberFormat="1" applyFont="1" applyBorder="1" applyAlignment="1">
      <alignment vertical="center"/>
    </xf>
    <xf numFmtId="0" fontId="39" fillId="0" borderId="51" xfId="0" applyFont="1" applyBorder="1"/>
    <xf numFmtId="44" fontId="21" fillId="0" borderId="4" xfId="0" applyNumberFormat="1" applyFont="1" applyBorder="1"/>
    <xf numFmtId="44" fontId="21" fillId="0" borderId="51" xfId="0" applyNumberFormat="1" applyFont="1" applyBorder="1"/>
    <xf numFmtId="39" fontId="21" fillId="0" borderId="51" xfId="0" applyNumberFormat="1" applyFont="1" applyBorder="1" applyAlignment="1">
      <alignment vertical="center"/>
    </xf>
    <xf numFmtId="39" fontId="21" fillId="0" borderId="51" xfId="0" applyNumberFormat="1" applyFont="1" applyBorder="1" applyAlignment="1">
      <alignment horizontal="center" wrapText="1"/>
    </xf>
    <xf numFmtId="0" fontId="6" fillId="0" borderId="38" xfId="18" applyFont="1" applyBorder="1" applyAlignment="1">
      <alignment horizontal="center" vertical="center"/>
    </xf>
    <xf numFmtId="4" fontId="6" fillId="0" borderId="4" xfId="18" applyNumberFormat="1" applyFont="1" applyBorder="1" applyAlignment="1">
      <alignment horizontal="center" vertical="center"/>
    </xf>
    <xf numFmtId="4" fontId="6" fillId="0" borderId="4" xfId="18" applyNumberFormat="1" applyFont="1" applyBorder="1" applyAlignment="1">
      <alignment horizontal="center"/>
    </xf>
    <xf numFmtId="44" fontId="6" fillId="0" borderId="27" xfId="1" applyFont="1" applyFill="1" applyBorder="1"/>
    <xf numFmtId="4" fontId="6" fillId="0" borderId="15" xfId="13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44" fontId="6" fillId="0" borderId="52" xfId="1" applyFont="1" applyFill="1" applyBorder="1" applyAlignment="1">
      <alignment vertical="center"/>
    </xf>
    <xf numFmtId="4" fontId="21" fillId="0" borderId="4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/>
    </xf>
    <xf numFmtId="2" fontId="21" fillId="0" borderId="15" xfId="0" applyNumberFormat="1" applyFont="1" applyBorder="1" applyAlignment="1">
      <alignment horizontal="center" vertical="center"/>
    </xf>
    <xf numFmtId="44" fontId="21" fillId="3" borderId="15" xfId="1" applyFont="1" applyFill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39" fontId="21" fillId="0" borderId="4" xfId="0" applyNumberFormat="1" applyFont="1" applyBorder="1" applyAlignment="1">
      <alignment vertical="center"/>
    </xf>
    <xf numFmtId="0" fontId="27" fillId="0" borderId="58" xfId="0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44" fontId="2" fillId="7" borderId="21" xfId="1" applyFont="1" applyFill="1" applyBorder="1" applyAlignment="1">
      <alignment vertical="center"/>
    </xf>
    <xf numFmtId="176" fontId="6" fillId="0" borderId="4" xfId="0" applyNumberFormat="1" applyFont="1" applyBorder="1"/>
    <xf numFmtId="0" fontId="6" fillId="0" borderId="51" xfId="13" applyFont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4" fontId="2" fillId="6" borderId="34" xfId="1" applyNumberFormat="1" applyFont="1" applyFill="1" applyBorder="1" applyAlignment="1">
      <alignment horizontal="center" vertical="center"/>
    </xf>
    <xf numFmtId="0" fontId="2" fillId="6" borderId="5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wrapText="1"/>
    </xf>
    <xf numFmtId="0" fontId="2" fillId="6" borderId="34" xfId="0" applyFont="1" applyFill="1" applyBorder="1" applyAlignment="1">
      <alignment horizontal="center" vertical="center"/>
    </xf>
    <xf numFmtId="0" fontId="2" fillId="6" borderId="1" xfId="13" applyFont="1" applyFill="1" applyBorder="1" applyAlignment="1">
      <alignment horizontal="center"/>
    </xf>
    <xf numFmtId="44" fontId="21" fillId="0" borderId="36" xfId="1" applyFont="1" applyBorder="1" applyAlignment="1">
      <alignment horizontal="center" vertical="center" wrapText="1"/>
    </xf>
    <xf numFmtId="186" fontId="18" fillId="0" borderId="0" xfId="18" applyNumberFormat="1" applyFont="1"/>
    <xf numFmtId="0" fontId="6" fillId="0" borderId="0" xfId="20" applyFont="1" applyAlignment="1">
      <alignment vertical="center" wrapText="1"/>
    </xf>
    <xf numFmtId="0" fontId="2" fillId="0" borderId="0" xfId="20" applyFont="1" applyAlignment="1">
      <alignment vertical="center" wrapText="1"/>
    </xf>
    <xf numFmtId="2" fontId="3" fillId="0" borderId="4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2" fontId="4" fillId="0" borderId="15" xfId="0" applyNumberFormat="1" applyFont="1" applyBorder="1" applyAlignment="1">
      <alignment vertical="center"/>
    </xf>
    <xf numFmtId="44" fontId="18" fillId="0" borderId="0" xfId="18" applyNumberFormat="1" applyFont="1"/>
    <xf numFmtId="183" fontId="18" fillId="0" borderId="17" xfId="18" applyNumberFormat="1" applyFont="1" applyBorder="1"/>
    <xf numFmtId="0" fontId="21" fillId="0" borderId="0" xfId="18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/>
    </xf>
    <xf numFmtId="167" fontId="21" fillId="3" borderId="4" xfId="0" applyNumberFormat="1" applyFont="1" applyFill="1" applyBorder="1" applyAlignment="1">
      <alignment horizontal="right" vertical="center"/>
    </xf>
    <xf numFmtId="39" fontId="6" fillId="0" borderId="14" xfId="0" applyNumberFormat="1" applyFont="1" applyBorder="1" applyAlignment="1">
      <alignment horizontal="left" wrapText="1"/>
    </xf>
    <xf numFmtId="0" fontId="27" fillId="6" borderId="55" xfId="0" applyFont="1" applyFill="1" applyBorder="1" applyAlignment="1">
      <alignment horizontal="center" vertical="center"/>
    </xf>
    <xf numFmtId="169" fontId="21" fillId="3" borderId="4" xfId="0" applyNumberFormat="1" applyFont="1" applyFill="1" applyBorder="1" applyAlignment="1">
      <alignment horizontal="right" vertical="center"/>
    </xf>
    <xf numFmtId="0" fontId="8" fillId="0" borderId="0" xfId="0" applyFont="1"/>
    <xf numFmtId="44" fontId="21" fillId="0" borderId="31" xfId="1" applyFont="1" applyFill="1" applyBorder="1" applyAlignment="1">
      <alignment horizontal="center" vertical="center"/>
    </xf>
    <xf numFmtId="170" fontId="21" fillId="0" borderId="4" xfId="0" applyNumberFormat="1" applyFont="1" applyBorder="1" applyAlignment="1">
      <alignment horizontal="center"/>
    </xf>
    <xf numFmtId="44" fontId="21" fillId="0" borderId="52" xfId="1" applyFont="1" applyFill="1" applyBorder="1" applyAlignment="1">
      <alignment horizontal="center" vertical="center"/>
    </xf>
    <xf numFmtId="0" fontId="6" fillId="0" borderId="4" xfId="13" applyFont="1" applyBorder="1" applyAlignment="1">
      <alignment vertical="center"/>
    </xf>
    <xf numFmtId="44" fontId="7" fillId="0" borderId="0" xfId="20" applyNumberFormat="1" applyFont="1" applyAlignment="1">
      <alignment horizontal="center" vertical="center" wrapText="1"/>
    </xf>
    <xf numFmtId="0" fontId="40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vertical="center" wrapText="1"/>
    </xf>
    <xf numFmtId="0" fontId="15" fillId="0" borderId="14" xfId="5" applyFont="1" applyBorder="1" applyAlignment="1">
      <alignment vertical="center" wrapText="1"/>
    </xf>
    <xf numFmtId="176" fontId="3" fillId="0" borderId="0" xfId="0" applyNumberFormat="1" applyFont="1"/>
    <xf numFmtId="2" fontId="3" fillId="0" borderId="14" xfId="0" applyNumberFormat="1" applyFont="1" applyBorder="1" applyAlignment="1">
      <alignment vertical="center"/>
    </xf>
    <xf numFmtId="0" fontId="7" fillId="0" borderId="0" xfId="20" applyFont="1" applyAlignment="1">
      <alignment horizontal="center" vertical="center"/>
    </xf>
    <xf numFmtId="0" fontId="3" fillId="0" borderId="0" xfId="13" applyFont="1" applyAlignment="1">
      <alignment vertical="center" wrapText="1"/>
    </xf>
    <xf numFmtId="0" fontId="13" fillId="0" borderId="0" xfId="13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6" fillId="0" borderId="0" xfId="20" applyFont="1" applyAlignment="1">
      <alignment horizontal="center" vertical="center" wrapText="1"/>
    </xf>
    <xf numFmtId="0" fontId="2" fillId="0" borderId="0" xfId="20" applyFont="1" applyAlignment="1">
      <alignment horizontal="center" vertical="center" wrapText="1"/>
    </xf>
    <xf numFmtId="185" fontId="2" fillId="6" borderId="0" xfId="20" applyNumberFormat="1" applyFont="1" applyFill="1" applyAlignment="1">
      <alignment horizontal="center" vertical="center" wrapText="1"/>
    </xf>
    <xf numFmtId="166" fontId="6" fillId="0" borderId="0" xfId="20" applyNumberFormat="1" applyFont="1" applyAlignment="1">
      <alignment vertical="center" wrapText="1"/>
    </xf>
    <xf numFmtId="9" fontId="2" fillId="6" borderId="0" xfId="15" applyFont="1" applyFill="1" applyBorder="1" applyAlignment="1">
      <alignment horizontal="center" vertical="center" wrapText="1"/>
    </xf>
    <xf numFmtId="0" fontId="2" fillId="0" borderId="51" xfId="2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61" xfId="20" applyFont="1" applyBorder="1" applyAlignment="1">
      <alignment vertical="center" wrapText="1"/>
    </xf>
    <xf numFmtId="0" fontId="2" fillId="0" borderId="35" xfId="20" applyFont="1" applyBorder="1" applyAlignment="1">
      <alignment vertical="center" wrapText="1"/>
    </xf>
    <xf numFmtId="0" fontId="6" fillId="0" borderId="14" xfId="20" applyFont="1" applyBorder="1" applyAlignment="1">
      <alignment horizontal="center" vertical="center" wrapText="1"/>
    </xf>
    <xf numFmtId="0" fontId="6" fillId="0" borderId="14" xfId="20" applyFont="1" applyBorder="1" applyAlignment="1">
      <alignment vertical="center" wrapText="1"/>
    </xf>
    <xf numFmtId="173" fontId="2" fillId="0" borderId="36" xfId="22" applyNumberFormat="1" applyFont="1" applyBorder="1" applyAlignment="1">
      <alignment horizontal="center" vertical="center" wrapText="1"/>
    </xf>
    <xf numFmtId="0" fontId="6" fillId="0" borderId="46" xfId="20" applyFont="1" applyBorder="1"/>
    <xf numFmtId="0" fontId="6" fillId="0" borderId="28" xfId="20" applyFont="1" applyBorder="1"/>
    <xf numFmtId="0" fontId="6" fillId="0" borderId="47" xfId="20" applyFont="1" applyBorder="1"/>
    <xf numFmtId="0" fontId="18" fillId="0" borderId="27" xfId="18" applyFont="1" applyBorder="1" applyAlignment="1">
      <alignment horizontal="center"/>
    </xf>
    <xf numFmtId="183" fontId="18" fillId="0" borderId="26" xfId="18" applyNumberFormat="1" applyFont="1" applyBorder="1"/>
    <xf numFmtId="172" fontId="5" fillId="2" borderId="0" xfId="33" applyNumberFormat="1" applyFont="1" applyFill="1" applyBorder="1" applyAlignment="1" applyProtection="1">
      <alignment horizontal="right" vertical="center" wrapText="1"/>
      <protection hidden="1"/>
    </xf>
    <xf numFmtId="0" fontId="21" fillId="0" borderId="14" xfId="20" applyFont="1" applyBorder="1" applyAlignment="1">
      <alignment horizontal="center" vertical="center" wrapText="1"/>
    </xf>
    <xf numFmtId="0" fontId="7" fillId="0" borderId="35" xfId="20" applyFont="1" applyBorder="1" applyAlignment="1">
      <alignment horizontal="center" vertical="center"/>
    </xf>
    <xf numFmtId="0" fontId="6" fillId="3" borderId="4" xfId="26" applyFont="1" applyFill="1" applyBorder="1" applyAlignment="1">
      <alignment horizontal="center" vertical="center"/>
    </xf>
    <xf numFmtId="176" fontId="2" fillId="7" borderId="34" xfId="1" applyNumberFormat="1" applyFont="1" applyFill="1" applyBorder="1" applyAlignment="1">
      <alignment vertical="center"/>
    </xf>
    <xf numFmtId="0" fontId="2" fillId="6" borderId="55" xfId="0" applyFont="1" applyFill="1" applyBorder="1" applyAlignment="1">
      <alignment horizontal="left" vertical="center"/>
    </xf>
    <xf numFmtId="0" fontId="7" fillId="6" borderId="58" xfId="0" applyFont="1" applyFill="1" applyBorder="1" applyAlignment="1">
      <alignment horizontal="center" vertical="center"/>
    </xf>
    <xf numFmtId="2" fontId="3" fillId="0" borderId="14" xfId="20" applyNumberFormat="1" applyFont="1" applyBorder="1" applyAlignment="1">
      <alignment vertical="center" wrapText="1"/>
    </xf>
    <xf numFmtId="44" fontId="3" fillId="0" borderId="36" xfId="1" applyFont="1" applyBorder="1" applyAlignment="1">
      <alignment horizontal="center" vertical="center" wrapText="1"/>
    </xf>
    <xf numFmtId="166" fontId="41" fillId="0" borderId="4" xfId="17" applyFont="1" applyFill="1" applyBorder="1" applyAlignment="1">
      <alignment vertical="center"/>
    </xf>
    <xf numFmtId="2" fontId="4" fillId="0" borderId="4" xfId="13" applyNumberFormat="1" applyFont="1" applyBorder="1" applyAlignment="1">
      <alignment vertical="center" wrapText="1"/>
    </xf>
    <xf numFmtId="2" fontId="4" fillId="0" borderId="14" xfId="13" applyNumberFormat="1" applyFont="1" applyBorder="1" applyAlignment="1">
      <alignment horizontal="right" vertical="center" wrapText="1"/>
    </xf>
    <xf numFmtId="0" fontId="21" fillId="0" borderId="0" xfId="20" applyFont="1" applyAlignment="1">
      <alignment horizontal="center" vertical="center"/>
    </xf>
    <xf numFmtId="0" fontId="21" fillId="0" borderId="0" xfId="20" applyFont="1" applyAlignment="1">
      <alignment horizontal="center" vertical="center" wrapText="1"/>
    </xf>
    <xf numFmtId="2" fontId="3" fillId="0" borderId="14" xfId="0" applyNumberFormat="1" applyFont="1" applyBorder="1" applyAlignment="1">
      <alignment vertical="center" wrapText="1"/>
    </xf>
    <xf numFmtId="2" fontId="21" fillId="0" borderId="4" xfId="0" applyNumberFormat="1" applyFont="1" applyBorder="1" applyAlignment="1">
      <alignment vertical="center" wrapText="1"/>
    </xf>
    <xf numFmtId="2" fontId="6" fillId="0" borderId="4" xfId="13" applyNumberFormat="1" applyFont="1" applyBorder="1" applyAlignment="1">
      <alignment horizontal="right" vertical="center"/>
    </xf>
    <xf numFmtId="2" fontId="6" fillId="0" borderId="15" xfId="13" applyNumberFormat="1" applyFont="1" applyBorder="1" applyAlignment="1">
      <alignment horizontal="right" vertical="center"/>
    </xf>
    <xf numFmtId="0" fontId="6" fillId="0" borderId="15" xfId="13" applyFont="1" applyBorder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0" fontId="42" fillId="0" borderId="4" xfId="13" applyFont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/>
    </xf>
    <xf numFmtId="44" fontId="7" fillId="7" borderId="60" xfId="0" applyNumberFormat="1" applyFont="1" applyFill="1" applyBorder="1" applyAlignment="1">
      <alignment horizontal="center" vertical="center"/>
    </xf>
    <xf numFmtId="44" fontId="6" fillId="0" borderId="16" xfId="1" applyFont="1" applyFill="1" applyBorder="1"/>
    <xf numFmtId="4" fontId="6" fillId="0" borderId="0" xfId="13" applyNumberFormat="1" applyFont="1" applyAlignment="1">
      <alignment horizontal="center" vertical="center"/>
    </xf>
    <xf numFmtId="0" fontId="21" fillId="0" borderId="4" xfId="0" applyFont="1" applyBorder="1" applyAlignment="1">
      <alignment wrapText="1"/>
    </xf>
    <xf numFmtId="0" fontId="6" fillId="0" borderId="30" xfId="26" applyFont="1" applyBorder="1" applyAlignment="1">
      <alignment horizontal="center" vertical="center"/>
    </xf>
    <xf numFmtId="0" fontId="4" fillId="0" borderId="4" xfId="13" applyFont="1" applyBorder="1" applyAlignment="1">
      <alignment vertical="center" wrapText="1"/>
    </xf>
    <xf numFmtId="0" fontId="4" fillId="0" borderId="4" xfId="13" applyFont="1" applyBorder="1" applyAlignment="1">
      <alignment horizontal="left" vertical="center" wrapText="1"/>
    </xf>
    <xf numFmtId="4" fontId="6" fillId="0" borderId="59" xfId="1" applyNumberFormat="1" applyFont="1" applyFill="1" applyBorder="1"/>
    <xf numFmtId="0" fontId="2" fillId="0" borderId="58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164" fontId="2" fillId="7" borderId="21" xfId="19" applyFont="1" applyFill="1" applyBorder="1"/>
    <xf numFmtId="176" fontId="6" fillId="0" borderId="14" xfId="16" applyNumberFormat="1" applyFont="1" applyFill="1" applyBorder="1" applyAlignment="1">
      <alignment vertical="center"/>
    </xf>
    <xf numFmtId="176" fontId="6" fillId="0" borderId="36" xfId="1" applyNumberFormat="1" applyFont="1" applyFill="1" applyBorder="1" applyAlignment="1">
      <alignment vertical="center"/>
    </xf>
    <xf numFmtId="3" fontId="6" fillId="0" borderId="15" xfId="13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6" fillId="3" borderId="44" xfId="0" applyFont="1" applyFill="1" applyBorder="1" applyAlignment="1">
      <alignment horizontal="center" vertical="center"/>
    </xf>
    <xf numFmtId="167" fontId="21" fillId="3" borderId="15" xfId="0" applyNumberFormat="1" applyFont="1" applyFill="1" applyBorder="1" applyAlignment="1">
      <alignment horizontal="center"/>
    </xf>
    <xf numFmtId="44" fontId="21" fillId="3" borderId="15" xfId="0" applyNumberFormat="1" applyFont="1" applyFill="1" applyBorder="1" applyAlignment="1">
      <alignment vertical="center"/>
    </xf>
    <xf numFmtId="170" fontId="21" fillId="3" borderId="15" xfId="0" applyNumberFormat="1" applyFont="1" applyFill="1" applyBorder="1" applyAlignment="1">
      <alignment horizontal="center"/>
    </xf>
    <xf numFmtId="44" fontId="7" fillId="7" borderId="20" xfId="1" applyFont="1" applyFill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0" fillId="6" borderId="1" xfId="0" applyFill="1" applyBorder="1"/>
    <xf numFmtId="39" fontId="2" fillId="6" borderId="38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21" fillId="0" borderId="4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164" fontId="2" fillId="0" borderId="69" xfId="2" applyFont="1" applyFill="1" applyBorder="1" applyAlignment="1">
      <alignment vertical="center"/>
    </xf>
    <xf numFmtId="0" fontId="2" fillId="0" borderId="66" xfId="0" applyFont="1" applyBorder="1" applyAlignment="1">
      <alignment horizontal="left" vertical="center"/>
    </xf>
    <xf numFmtId="0" fontId="27" fillId="0" borderId="32" xfId="0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44" fontId="2" fillId="7" borderId="34" xfId="1" applyFont="1" applyFill="1" applyBorder="1" applyAlignment="1">
      <alignment vertical="center"/>
    </xf>
    <xf numFmtId="0" fontId="6" fillId="3" borderId="35" xfId="0" applyFont="1" applyFill="1" applyBorder="1" applyAlignment="1">
      <alignment horizontal="center"/>
    </xf>
    <xf numFmtId="0" fontId="2" fillId="6" borderId="60" xfId="0" applyFont="1" applyFill="1" applyBorder="1" applyAlignment="1">
      <alignment horizontal="center" vertical="center"/>
    </xf>
    <xf numFmtId="0" fontId="6" fillId="3" borderId="53" xfId="0" applyFont="1" applyFill="1" applyBorder="1"/>
    <xf numFmtId="0" fontId="6" fillId="3" borderId="51" xfId="0" applyFont="1" applyFill="1" applyBorder="1" applyAlignment="1">
      <alignment wrapText="1"/>
    </xf>
    <xf numFmtId="0" fontId="6" fillId="3" borderId="51" xfId="0" applyFont="1" applyFill="1" applyBorder="1"/>
    <xf numFmtId="4" fontId="6" fillId="3" borderId="52" xfId="1" applyNumberFormat="1" applyFont="1" applyFill="1" applyBorder="1"/>
    <xf numFmtId="0" fontId="6" fillId="3" borderId="44" xfId="0" applyFont="1" applyFill="1" applyBorder="1"/>
    <xf numFmtId="4" fontId="6" fillId="3" borderId="59" xfId="1" applyNumberFormat="1" applyFont="1" applyFill="1" applyBorder="1"/>
    <xf numFmtId="0" fontId="7" fillId="6" borderId="37" xfId="0" applyFont="1" applyFill="1" applyBorder="1" applyAlignment="1">
      <alignment horizontal="center" vertical="center"/>
    </xf>
    <xf numFmtId="0" fontId="21" fillId="0" borderId="30" xfId="0" applyFont="1" applyBorder="1"/>
    <xf numFmtId="39" fontId="6" fillId="0" borderId="15" xfId="0" applyNumberFormat="1" applyFont="1" applyBorder="1" applyAlignment="1">
      <alignment horizontal="left" vertical="center"/>
    </xf>
    <xf numFmtId="39" fontId="6" fillId="0" borderId="15" xfId="0" applyNumberFormat="1" applyFont="1" applyBorder="1" applyAlignment="1">
      <alignment horizontal="center" vertical="center"/>
    </xf>
    <xf numFmtId="44" fontId="21" fillId="0" borderId="15" xfId="0" applyNumberFormat="1" applyFont="1" applyBorder="1"/>
    <xf numFmtId="0" fontId="2" fillId="6" borderId="54" xfId="0" applyFont="1" applyFill="1" applyBorder="1" applyAlignment="1">
      <alignment horizontal="center" vertical="center"/>
    </xf>
    <xf numFmtId="39" fontId="6" fillId="0" borderId="57" xfId="0" applyNumberFormat="1" applyFont="1" applyBorder="1" applyAlignment="1">
      <alignment horizontal="left" vertical="center"/>
    </xf>
    <xf numFmtId="39" fontId="6" fillId="0" borderId="57" xfId="0" applyNumberFormat="1" applyFont="1" applyBorder="1" applyAlignment="1">
      <alignment horizontal="center" vertical="center"/>
    </xf>
    <xf numFmtId="167" fontId="21" fillId="0" borderId="57" xfId="0" applyNumberFormat="1" applyFont="1" applyBorder="1"/>
    <xf numFmtId="44" fontId="21" fillId="0" borderId="57" xfId="0" applyNumberFormat="1" applyFont="1" applyBorder="1"/>
    <xf numFmtId="44" fontId="6" fillId="0" borderId="31" xfId="0" applyNumberFormat="1" applyFont="1" applyBorder="1" applyAlignment="1">
      <alignment horizontal="left" vertical="center"/>
    </xf>
    <xf numFmtId="39" fontId="21" fillId="0" borderId="51" xfId="0" applyNumberFormat="1" applyFont="1" applyBorder="1" applyAlignment="1">
      <alignment horizontal="center" vertical="center"/>
    </xf>
    <xf numFmtId="0" fontId="2" fillId="0" borderId="38" xfId="18" applyFont="1" applyBorder="1" applyAlignment="1">
      <alignment vertical="center"/>
    </xf>
    <xf numFmtId="0" fontId="6" fillId="0" borderId="38" xfId="18" applyFont="1" applyBorder="1" applyAlignment="1">
      <alignment horizontal="center" vertical="center" wrapText="1"/>
    </xf>
    <xf numFmtId="0" fontId="6" fillId="0" borderId="38" xfId="18" applyFont="1" applyBorder="1" applyAlignment="1">
      <alignment vertical="center"/>
    </xf>
    <xf numFmtId="0" fontId="6" fillId="0" borderId="4" xfId="18" applyFont="1" applyBorder="1" applyAlignment="1">
      <alignment vertical="center"/>
    </xf>
    <xf numFmtId="0" fontId="6" fillId="0" borderId="4" xfId="18" applyFont="1" applyBorder="1" applyAlignment="1">
      <alignment horizontal="center" vertical="center" wrapText="1"/>
    </xf>
    <xf numFmtId="44" fontId="6" fillId="0" borderId="4" xfId="18" applyNumberFormat="1" applyFont="1" applyBorder="1" applyAlignment="1">
      <alignment vertical="center"/>
    </xf>
    <xf numFmtId="0" fontId="6" fillId="0" borderId="51" xfId="18" applyFont="1" applyBorder="1" applyAlignment="1">
      <alignment vertical="center"/>
    </xf>
    <xf numFmtId="0" fontId="6" fillId="0" borderId="51" xfId="18" applyFont="1" applyBorder="1" applyAlignment="1">
      <alignment horizontal="center" vertical="center" wrapText="1"/>
    </xf>
    <xf numFmtId="44" fontId="6" fillId="0" borderId="51" xfId="18" applyNumberFormat="1" applyFont="1" applyBorder="1" applyAlignment="1">
      <alignment vertical="center"/>
    </xf>
    <xf numFmtId="0" fontId="7" fillId="6" borderId="60" xfId="0" applyFont="1" applyFill="1" applyBorder="1" applyAlignment="1">
      <alignment horizontal="center" vertical="center"/>
    </xf>
    <xf numFmtId="176" fontId="25" fillId="0" borderId="39" xfId="1" applyNumberFormat="1" applyFont="1" applyFill="1" applyBorder="1" applyAlignment="1">
      <alignment vertical="center"/>
    </xf>
    <xf numFmtId="44" fontId="6" fillId="0" borderId="52" xfId="1" applyFont="1" applyFill="1" applyBorder="1" applyAlignment="1">
      <alignment horizontal="center" vertical="center"/>
    </xf>
    <xf numFmtId="44" fontId="6" fillId="0" borderId="31" xfId="1" applyFont="1" applyFill="1" applyBorder="1" applyAlignment="1">
      <alignment horizontal="center" vertical="center"/>
    </xf>
    <xf numFmtId="0" fontId="39" fillId="0" borderId="70" xfId="0" applyFont="1" applyBorder="1"/>
    <xf numFmtId="0" fontId="39" fillId="0" borderId="53" xfId="0" applyFont="1" applyBorder="1"/>
    <xf numFmtId="0" fontId="39" fillId="0" borderId="51" xfId="0" applyFont="1" applyBorder="1" applyAlignment="1">
      <alignment horizontal="center"/>
    </xf>
    <xf numFmtId="0" fontId="39" fillId="0" borderId="51" xfId="0" applyFont="1" applyBorder="1" applyAlignment="1">
      <alignment horizontal="right"/>
    </xf>
    <xf numFmtId="44" fontId="39" fillId="0" borderId="51" xfId="1" applyFont="1" applyBorder="1"/>
    <xf numFmtId="44" fontId="39" fillId="3" borderId="52" xfId="1" applyFont="1" applyFill="1" applyBorder="1"/>
    <xf numFmtId="0" fontId="7" fillId="6" borderId="63" xfId="0" applyFont="1" applyFill="1" applyBorder="1" applyAlignment="1">
      <alignment horizontal="center" vertical="center"/>
    </xf>
    <xf numFmtId="44" fontId="38" fillId="6" borderId="39" xfId="1" applyFont="1" applyFill="1" applyBorder="1" applyAlignment="1">
      <alignment horizontal="center" vertical="center"/>
    </xf>
    <xf numFmtId="0" fontId="39" fillId="0" borderId="11" xfId="0" applyFont="1" applyBorder="1"/>
    <xf numFmtId="0" fontId="39" fillId="0" borderId="57" xfId="0" applyFont="1" applyBorder="1" applyAlignment="1">
      <alignment horizontal="center"/>
    </xf>
    <xf numFmtId="2" fontId="39" fillId="0" borderId="57" xfId="0" applyNumberFormat="1" applyFont="1" applyBorder="1" applyAlignment="1">
      <alignment horizontal="right"/>
    </xf>
    <xf numFmtId="44" fontId="39" fillId="0" borderId="57" xfId="1" applyFont="1" applyBorder="1"/>
    <xf numFmtId="2" fontId="39" fillId="0" borderId="57" xfId="0" applyNumberFormat="1" applyFont="1" applyBorder="1"/>
    <xf numFmtId="44" fontId="39" fillId="3" borderId="13" xfId="1" applyFont="1" applyFill="1" applyBorder="1"/>
    <xf numFmtId="39" fontId="21" fillId="0" borderId="15" xfId="0" applyNumberFormat="1" applyFont="1" applyBorder="1" applyAlignment="1">
      <alignment horizontal="center"/>
    </xf>
    <xf numFmtId="0" fontId="0" fillId="6" borderId="60" xfId="0" applyFill="1" applyBorder="1"/>
    <xf numFmtId="39" fontId="2" fillId="6" borderId="3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44" fontId="26" fillId="0" borderId="14" xfId="0" applyNumberFormat="1" applyFont="1" applyBorder="1"/>
    <xf numFmtId="0" fontId="6" fillId="0" borderId="27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/>
    </xf>
    <xf numFmtId="0" fontId="21" fillId="0" borderId="51" xfId="0" applyFont="1" applyBorder="1" applyAlignment="1">
      <alignment horizontal="center"/>
    </xf>
    <xf numFmtId="2" fontId="21" fillId="0" borderId="51" xfId="0" applyNumberFormat="1" applyFont="1" applyBorder="1" applyAlignment="1">
      <alignment horizontal="center"/>
    </xf>
    <xf numFmtId="2" fontId="21" fillId="0" borderId="15" xfId="0" applyNumberFormat="1" applyFont="1" applyBorder="1" applyAlignment="1">
      <alignment horizontal="center"/>
    </xf>
    <xf numFmtId="44" fontId="21" fillId="0" borderId="15" xfId="0" applyNumberFormat="1" applyFont="1" applyBorder="1" applyAlignment="1">
      <alignment vertical="center"/>
    </xf>
    <xf numFmtId="2" fontId="21" fillId="3" borderId="15" xfId="0" applyNumberFormat="1" applyFont="1" applyFill="1" applyBorder="1" applyAlignment="1">
      <alignment horizontal="center"/>
    </xf>
    <xf numFmtId="39" fontId="2" fillId="6" borderId="38" xfId="0" applyNumberFormat="1" applyFont="1" applyFill="1" applyBorder="1" applyAlignment="1">
      <alignment horizontal="left" vertical="center" wrapText="1"/>
    </xf>
    <xf numFmtId="44" fontId="21" fillId="0" borderId="31" xfId="1" applyFont="1" applyFill="1" applyBorder="1" applyAlignment="1">
      <alignment horizontal="center"/>
    </xf>
    <xf numFmtId="167" fontId="21" fillId="0" borderId="15" xfId="0" applyNumberFormat="1" applyFont="1" applyBorder="1" applyAlignment="1">
      <alignment horizontal="center"/>
    </xf>
    <xf numFmtId="167" fontId="7" fillId="0" borderId="4" xfId="0" applyNumberFormat="1" applyFont="1" applyBorder="1" applyAlignment="1">
      <alignment horizontal="center"/>
    </xf>
    <xf numFmtId="44" fontId="7" fillId="0" borderId="4" xfId="0" applyNumberFormat="1" applyFont="1" applyBorder="1"/>
    <xf numFmtId="39" fontId="7" fillId="0" borderId="4" xfId="0" applyNumberFormat="1" applyFont="1" applyBorder="1" applyAlignment="1">
      <alignment horizontal="center"/>
    </xf>
    <xf numFmtId="3" fontId="7" fillId="0" borderId="31" xfId="0" applyNumberFormat="1" applyFont="1" applyBorder="1"/>
    <xf numFmtId="44" fontId="21" fillId="0" borderId="52" xfId="1" applyFont="1" applyFill="1" applyBorder="1" applyAlignment="1">
      <alignment horizontal="center"/>
    </xf>
    <xf numFmtId="0" fontId="2" fillId="0" borderId="38" xfId="0" applyFont="1" applyBorder="1" applyAlignment="1">
      <alignment horizontal="left" vertical="center"/>
    </xf>
    <xf numFmtId="0" fontId="7" fillId="0" borderId="38" xfId="0" applyFont="1" applyBorder="1" applyAlignment="1">
      <alignment horizontal="center"/>
    </xf>
    <xf numFmtId="169" fontId="21" fillId="0" borderId="4" xfId="0" applyNumberFormat="1" applyFont="1" applyBorder="1" applyAlignment="1">
      <alignment horizontal="center"/>
    </xf>
    <xf numFmtId="0" fontId="2" fillId="0" borderId="38" xfId="0" applyFont="1" applyBorder="1" applyAlignment="1">
      <alignment horizontal="left" vertical="center" wrapText="1"/>
    </xf>
    <xf numFmtId="4" fontId="2" fillId="6" borderId="33" xfId="1" applyNumberFormat="1" applyFont="1" applyFill="1" applyBorder="1" applyAlignment="1">
      <alignment horizontal="center" vertical="center"/>
    </xf>
    <xf numFmtId="39" fontId="2" fillId="6" borderId="38" xfId="0" applyNumberFormat="1" applyFont="1" applyFill="1" applyBorder="1" applyAlignment="1">
      <alignment vertical="center" wrapText="1"/>
    </xf>
    <xf numFmtId="39" fontId="2" fillId="6" borderId="38" xfId="0" applyNumberFormat="1" applyFont="1" applyFill="1" applyBorder="1" applyAlignment="1">
      <alignment horizontal="center" vertical="center" wrapText="1"/>
    </xf>
    <xf numFmtId="39" fontId="6" fillId="0" borderId="4" xfId="0" applyNumberFormat="1" applyFont="1" applyBorder="1" applyAlignment="1">
      <alignment vertical="center" wrapText="1"/>
    </xf>
    <xf numFmtId="39" fontId="6" fillId="0" borderId="4" xfId="0" applyNumberFormat="1" applyFont="1" applyBorder="1" applyAlignment="1">
      <alignment horizontal="center" wrapText="1"/>
    </xf>
    <xf numFmtId="167" fontId="6" fillId="0" borderId="4" xfId="0" applyNumberFormat="1" applyFont="1" applyBorder="1" applyAlignment="1">
      <alignment horizontal="center" vertical="center"/>
    </xf>
    <xf numFmtId="39" fontId="6" fillId="0" borderId="4" xfId="1" applyNumberFormat="1" applyFont="1" applyFill="1" applyBorder="1" applyAlignment="1">
      <alignment horizontal="center" vertical="center"/>
    </xf>
    <xf numFmtId="39" fontId="6" fillId="0" borderId="4" xfId="0" applyNumberFormat="1" applyFont="1" applyBorder="1" applyAlignment="1">
      <alignment vertical="center"/>
    </xf>
    <xf numFmtId="44" fontId="6" fillId="0" borderId="51" xfId="0" applyNumberFormat="1" applyFont="1" applyBorder="1" applyAlignment="1">
      <alignment vertical="center"/>
    </xf>
    <xf numFmtId="44" fontId="21" fillId="0" borderId="4" xfId="15" applyNumberFormat="1" applyFont="1" applyFill="1" applyBorder="1" applyAlignment="1">
      <alignment vertical="center"/>
    </xf>
    <xf numFmtId="39" fontId="21" fillId="0" borderId="4" xfId="15" applyNumberFormat="1" applyFont="1" applyFill="1" applyBorder="1" applyAlignment="1">
      <alignment horizontal="center" vertical="center"/>
    </xf>
    <xf numFmtId="44" fontId="2" fillId="0" borderId="0" xfId="1" applyFont="1" applyFill="1" applyBorder="1" applyAlignment="1">
      <alignment vertical="center"/>
    </xf>
    <xf numFmtId="0" fontId="21" fillId="6" borderId="6" xfId="0" applyFont="1" applyFill="1" applyBorder="1"/>
    <xf numFmtId="39" fontId="2" fillId="6" borderId="14" xfId="0" applyNumberFormat="1" applyFont="1" applyFill="1" applyBorder="1" applyAlignment="1">
      <alignment horizontal="left" vertical="center" wrapText="1"/>
    </xf>
    <xf numFmtId="39" fontId="2" fillId="6" borderId="14" xfId="0" applyNumberFormat="1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left" vertical="center"/>
    </xf>
    <xf numFmtId="0" fontId="2" fillId="6" borderId="32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/>
    </xf>
    <xf numFmtId="0" fontId="21" fillId="0" borderId="35" xfId="0" applyFont="1" applyBorder="1"/>
    <xf numFmtId="0" fontId="2" fillId="0" borderId="14" xfId="0" applyFont="1" applyBorder="1" applyAlignment="1">
      <alignment horizontal="left" vertical="center"/>
    </xf>
    <xf numFmtId="0" fontId="7" fillId="0" borderId="14" xfId="0" applyFont="1" applyBorder="1"/>
    <xf numFmtId="44" fontId="7" fillId="0" borderId="36" xfId="1" applyFont="1" applyFill="1" applyBorder="1"/>
    <xf numFmtId="176" fontId="7" fillId="0" borderId="36" xfId="0" applyNumberFormat="1" applyFont="1" applyBorder="1" applyAlignment="1">
      <alignment horizontal="center" vertical="center"/>
    </xf>
    <xf numFmtId="39" fontId="2" fillId="0" borderId="14" xfId="0" applyNumberFormat="1" applyFont="1" applyBorder="1" applyAlignment="1">
      <alignment horizontal="left" vertical="center" wrapText="1"/>
    </xf>
    <xf numFmtId="39" fontId="2" fillId="0" borderId="14" xfId="0" applyNumberFormat="1" applyFont="1" applyBorder="1" applyAlignment="1">
      <alignment horizontal="center" vertical="center"/>
    </xf>
    <xf numFmtId="167" fontId="7" fillId="0" borderId="14" xfId="0" applyNumberFormat="1" applyFont="1" applyBorder="1" applyAlignment="1">
      <alignment horizontal="center"/>
    </xf>
    <xf numFmtId="44" fontId="7" fillId="0" borderId="14" xfId="0" applyNumberFormat="1" applyFont="1" applyBorder="1" applyAlignment="1">
      <alignment horizontal="center"/>
    </xf>
    <xf numFmtId="39" fontId="7" fillId="0" borderId="14" xfId="0" applyNumberFormat="1" applyFont="1" applyBorder="1" applyAlignment="1">
      <alignment horizontal="center"/>
    </xf>
    <xf numFmtId="44" fontId="7" fillId="0" borderId="36" xfId="0" applyNumberFormat="1" applyFont="1" applyBorder="1"/>
    <xf numFmtId="177" fontId="6" fillId="0" borderId="4" xfId="18" applyNumberFormat="1" applyFont="1" applyBorder="1" applyAlignment="1">
      <alignment horizontal="center" vertical="center"/>
    </xf>
    <xf numFmtId="4" fontId="6" fillId="0" borderId="51" xfId="13" applyNumberFormat="1" applyFont="1" applyBorder="1" applyAlignment="1">
      <alignment horizontal="center" vertical="center"/>
    </xf>
    <xf numFmtId="39" fontId="4" fillId="0" borderId="4" xfId="0" applyNumberFormat="1" applyFont="1" applyBorder="1" applyAlignment="1">
      <alignment horizontal="left" vertical="center" wrapText="1"/>
    </xf>
    <xf numFmtId="39" fontId="6" fillId="0" borderId="4" xfId="0" applyNumberFormat="1" applyFont="1" applyBorder="1" applyAlignment="1">
      <alignment horizontal="left" vertical="center" wrapText="1"/>
    </xf>
    <xf numFmtId="0" fontId="2" fillId="6" borderId="56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6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4" fontId="7" fillId="7" borderId="13" xfId="1" applyFont="1" applyFill="1" applyBorder="1"/>
    <xf numFmtId="0" fontId="7" fillId="0" borderId="14" xfId="0" applyFont="1" applyBorder="1" applyAlignment="1">
      <alignment horizontal="left" vertical="center"/>
    </xf>
    <xf numFmtId="0" fontId="21" fillId="0" borderId="14" xfId="0" applyFont="1" applyBorder="1" applyAlignment="1">
      <alignment horizontal="center"/>
    </xf>
    <xf numFmtId="44" fontId="21" fillId="0" borderId="14" xfId="1" applyFont="1" applyBorder="1" applyAlignment="1">
      <alignment horizontal="center"/>
    </xf>
    <xf numFmtId="44" fontId="21" fillId="3" borderId="36" xfId="1" applyFont="1" applyFill="1" applyBorder="1" applyAlignment="1">
      <alignment horizontal="center" vertical="center"/>
    </xf>
    <xf numFmtId="167" fontId="21" fillId="0" borderId="4" xfId="0" applyNumberFormat="1" applyFont="1" applyBorder="1" applyAlignment="1">
      <alignment horizontal="center" vertical="center"/>
    </xf>
    <xf numFmtId="167" fontId="21" fillId="0" borderId="15" xfId="0" applyNumberFormat="1" applyFont="1" applyBorder="1" applyAlignment="1">
      <alignment horizontal="center" vertical="center"/>
    </xf>
    <xf numFmtId="44" fontId="21" fillId="0" borderId="15" xfId="0" applyNumberFormat="1" applyFont="1" applyBorder="1" applyAlignment="1">
      <alignment horizontal="center" vertical="center"/>
    </xf>
    <xf numFmtId="44" fontId="7" fillId="0" borderId="14" xfId="0" applyNumberFormat="1" applyFont="1" applyBorder="1"/>
    <xf numFmtId="39" fontId="2" fillId="6" borderId="33" xfId="0" applyNumberFormat="1" applyFont="1" applyFill="1" applyBorder="1" applyAlignment="1">
      <alignment horizontal="left" vertical="center" wrapText="1"/>
    </xf>
    <xf numFmtId="39" fontId="2" fillId="6" borderId="33" xfId="0" applyNumberFormat="1" applyFont="1" applyFill="1" applyBorder="1" applyAlignment="1">
      <alignment horizontal="center" vertical="center"/>
    </xf>
    <xf numFmtId="0" fontId="3" fillId="0" borderId="4" xfId="13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39" fontId="4" fillId="0" borderId="14" xfId="0" applyNumberFormat="1" applyFont="1" applyBorder="1" applyAlignment="1">
      <alignment horizontal="left" vertical="center" wrapText="1"/>
    </xf>
    <xf numFmtId="0" fontId="3" fillId="0" borderId="15" xfId="13" applyFont="1" applyBorder="1" applyAlignment="1">
      <alignment vertical="center" wrapText="1"/>
    </xf>
    <xf numFmtId="0" fontId="3" fillId="0" borderId="14" xfId="13" applyFont="1" applyBorder="1" applyAlignment="1">
      <alignment vertical="center" wrapText="1"/>
    </xf>
    <xf numFmtId="39" fontId="4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39" fontId="4" fillId="0" borderId="4" xfId="0" applyNumberFormat="1" applyFont="1" applyBorder="1" applyAlignment="1">
      <alignment vertical="center" wrapText="1"/>
    </xf>
    <xf numFmtId="0" fontId="21" fillId="0" borderId="35" xfId="20" applyFont="1" applyBorder="1" applyAlignment="1">
      <alignment horizontal="center" vertical="center"/>
    </xf>
    <xf numFmtId="44" fontId="3" fillId="0" borderId="36" xfId="1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0" borderId="56" xfId="0" applyFont="1" applyBorder="1" applyAlignment="1">
      <alignment horizontal="center" vertical="center" wrapText="1"/>
    </xf>
    <xf numFmtId="0" fontId="2" fillId="6" borderId="6" xfId="13" applyFont="1" applyFill="1" applyBorder="1"/>
    <xf numFmtId="0" fontId="2" fillId="6" borderId="11" xfId="13" applyFont="1" applyFill="1" applyBorder="1"/>
    <xf numFmtId="0" fontId="2" fillId="6" borderId="1" xfId="0" applyFont="1" applyFill="1" applyBorder="1"/>
    <xf numFmtId="0" fontId="2" fillId="6" borderId="2" xfId="0" applyFont="1" applyFill="1" applyBorder="1"/>
    <xf numFmtId="0" fontId="2" fillId="6" borderId="3" xfId="0" applyFont="1" applyFill="1" applyBorder="1"/>
    <xf numFmtId="0" fontId="2" fillId="6" borderId="6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4" fontId="2" fillId="0" borderId="18" xfId="1" applyNumberFormat="1" applyFont="1" applyFill="1" applyBorder="1" applyAlignment="1">
      <alignment horizontal="center"/>
    </xf>
    <xf numFmtId="0" fontId="2" fillId="3" borderId="69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6" borderId="1" xfId="18" applyFont="1" applyFill="1" applyBorder="1" applyAlignment="1">
      <alignment vertical="center"/>
    </xf>
    <xf numFmtId="0" fontId="7" fillId="0" borderId="5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39" fontId="2" fillId="0" borderId="38" xfId="0" applyNumberFormat="1" applyFont="1" applyBorder="1" applyAlignment="1">
      <alignment horizontal="left" vertical="center" wrapText="1"/>
    </xf>
    <xf numFmtId="44" fontId="7" fillId="0" borderId="39" xfId="0" applyNumberFormat="1" applyFont="1" applyBorder="1"/>
    <xf numFmtId="0" fontId="0" fillId="6" borderId="1" xfId="0" applyFill="1" applyBorder="1" applyAlignment="1">
      <alignment horizontal="center" vertical="center"/>
    </xf>
    <xf numFmtId="0" fontId="2" fillId="6" borderId="32" xfId="0" applyFont="1" applyFill="1" applyBorder="1" applyAlignment="1">
      <alignment horizontal="left" vertical="center"/>
    </xf>
    <xf numFmtId="0" fontId="2" fillId="6" borderId="33" xfId="0" applyFont="1" applyFill="1" applyBorder="1" applyAlignment="1">
      <alignment horizontal="left" vertical="center"/>
    </xf>
    <xf numFmtId="0" fontId="2" fillId="6" borderId="23" xfId="0" applyFont="1" applyFill="1" applyBorder="1" applyAlignment="1">
      <alignment vertical="center" wrapText="1"/>
    </xf>
    <xf numFmtId="0" fontId="2" fillId="6" borderId="35" xfId="0" applyFont="1" applyFill="1" applyBorder="1" applyAlignment="1">
      <alignment horizontal="center" vertical="center" wrapText="1"/>
    </xf>
    <xf numFmtId="39" fontId="2" fillId="6" borderId="4" xfId="0" applyNumberFormat="1" applyFont="1" applyFill="1" applyBorder="1" applyAlignment="1">
      <alignment horizontal="left" vertical="center"/>
    </xf>
    <xf numFmtId="44" fontId="21" fillId="0" borderId="51" xfId="1" applyFont="1" applyFill="1" applyBorder="1" applyAlignment="1">
      <alignment vertical="center"/>
    </xf>
    <xf numFmtId="39" fontId="2" fillId="6" borderId="65" xfId="0" applyNumberFormat="1" applyFont="1" applyFill="1" applyBorder="1" applyAlignment="1">
      <alignment vertical="center"/>
    </xf>
    <xf numFmtId="0" fontId="6" fillId="0" borderId="29" xfId="0" applyFont="1" applyBorder="1" applyAlignment="1">
      <alignment horizontal="left" vertical="center"/>
    </xf>
    <xf numFmtId="44" fontId="6" fillId="0" borderId="4" xfId="0" applyNumberFormat="1" applyFont="1" applyBorder="1" applyAlignment="1">
      <alignment horizontal="left" vertical="center"/>
    </xf>
    <xf numFmtId="170" fontId="6" fillId="0" borderId="4" xfId="0" applyNumberFormat="1" applyFont="1" applyBorder="1" applyAlignment="1">
      <alignment horizontal="center" vertical="center"/>
    </xf>
    <xf numFmtId="37" fontId="2" fillId="6" borderId="37" xfId="0" applyNumberFormat="1" applyFont="1" applyFill="1" applyBorder="1" applyAlignment="1">
      <alignment horizontal="center" vertical="center"/>
    </xf>
    <xf numFmtId="12" fontId="21" fillId="0" borderId="4" xfId="0" applyNumberFormat="1" applyFont="1" applyBorder="1"/>
    <xf numFmtId="44" fontId="21" fillId="0" borderId="51" xfId="0" applyNumberFormat="1" applyFont="1" applyBorder="1" applyAlignment="1">
      <alignment horizontal="center" vertical="center"/>
    </xf>
    <xf numFmtId="4" fontId="2" fillId="0" borderId="69" xfId="1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6" fillId="0" borderId="14" xfId="13" applyFont="1" applyBorder="1" applyAlignment="1">
      <alignment horizontal="center" vertical="center"/>
    </xf>
    <xf numFmtId="2" fontId="6" fillId="0" borderId="14" xfId="13" applyNumberFormat="1" applyFont="1" applyBorder="1" applyAlignment="1">
      <alignment horizontal="right" vertical="center"/>
    </xf>
    <xf numFmtId="44" fontId="6" fillId="0" borderId="19" xfId="1" applyFont="1" applyFill="1" applyBorder="1" applyAlignment="1">
      <alignment vertical="center"/>
    </xf>
    <xf numFmtId="0" fontId="2" fillId="0" borderId="63" xfId="0" applyFont="1" applyBorder="1" applyAlignment="1">
      <alignment horizontal="center" vertical="center"/>
    </xf>
    <xf numFmtId="0" fontId="6" fillId="0" borderId="14" xfId="18" applyFont="1" applyBorder="1" applyAlignment="1">
      <alignment wrapText="1"/>
    </xf>
    <xf numFmtId="0" fontId="6" fillId="0" borderId="14" xfId="18" applyFont="1" applyBorder="1" applyAlignment="1">
      <alignment horizontal="center"/>
    </xf>
    <xf numFmtId="176" fontId="6" fillId="0" borderId="14" xfId="16" applyNumberFormat="1" applyFont="1" applyFill="1" applyBorder="1"/>
    <xf numFmtId="44" fontId="2" fillId="0" borderId="33" xfId="1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/>
    </xf>
    <xf numFmtId="44" fontId="6" fillId="3" borderId="33" xfId="1" applyFont="1" applyFill="1" applyBorder="1" applyAlignment="1">
      <alignment horizontal="center" vertical="center"/>
    </xf>
    <xf numFmtId="4" fontId="6" fillId="3" borderId="34" xfId="1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7" fillId="6" borderId="32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3" fontId="6" fillId="3" borderId="15" xfId="0" applyNumberFormat="1" applyFont="1" applyFill="1" applyBorder="1"/>
    <xf numFmtId="39" fontId="6" fillId="0" borderId="18" xfId="0" applyNumberFormat="1" applyFont="1" applyBorder="1" applyAlignment="1">
      <alignment horizontal="left" vertical="center" wrapText="1"/>
    </xf>
    <xf numFmtId="44" fontId="6" fillId="0" borderId="59" xfId="1" applyFont="1" applyFill="1" applyBorder="1" applyAlignment="1">
      <alignment vertical="center"/>
    </xf>
    <xf numFmtId="164" fontId="2" fillId="7" borderId="60" xfId="2" applyFont="1" applyFill="1" applyBorder="1" applyAlignment="1">
      <alignment vertical="center"/>
    </xf>
    <xf numFmtId="44" fontId="21" fillId="3" borderId="15" xfId="1" applyFont="1" applyFill="1" applyBorder="1" applyAlignment="1">
      <alignment horizontal="center"/>
    </xf>
    <xf numFmtId="44" fontId="6" fillId="3" borderId="36" xfId="1" applyFont="1" applyFill="1" applyBorder="1" applyAlignment="1">
      <alignment vertical="center"/>
    </xf>
    <xf numFmtId="0" fontId="21" fillId="6" borderId="32" xfId="0" applyFont="1" applyFill="1" applyBorder="1"/>
    <xf numFmtId="0" fontId="7" fillId="0" borderId="35" xfId="0" applyFont="1" applyBorder="1" applyAlignment="1">
      <alignment horizontal="center"/>
    </xf>
    <xf numFmtId="0" fontId="21" fillId="0" borderId="14" xfId="0" applyFont="1" applyBorder="1" applyAlignment="1">
      <alignment vertical="center" wrapText="1"/>
    </xf>
    <xf numFmtId="4" fontId="21" fillId="0" borderId="14" xfId="0" applyNumberFormat="1" applyFont="1" applyBorder="1" applyAlignment="1">
      <alignment horizontal="center" vertical="center"/>
    </xf>
    <xf numFmtId="44" fontId="21" fillId="0" borderId="14" xfId="1" applyFont="1" applyFill="1" applyBorder="1" applyAlignment="1">
      <alignment vertical="center"/>
    </xf>
    <xf numFmtId="44" fontId="21" fillId="0" borderId="36" xfId="1" applyFont="1" applyFill="1" applyBorder="1" applyAlignment="1">
      <alignment vertical="center"/>
    </xf>
    <xf numFmtId="0" fontId="7" fillId="0" borderId="57" xfId="0" applyFont="1" applyBorder="1" applyAlignment="1">
      <alignment horizontal="center" wrapText="1"/>
    </xf>
    <xf numFmtId="0" fontId="7" fillId="0" borderId="57" xfId="0" applyFont="1" applyBorder="1" applyAlignment="1">
      <alignment horizontal="center"/>
    </xf>
    <xf numFmtId="4" fontId="7" fillId="0" borderId="21" xfId="0" applyNumberFormat="1" applyFont="1" applyBorder="1" applyAlignment="1">
      <alignment horizontal="center"/>
    </xf>
    <xf numFmtId="0" fontId="7" fillId="0" borderId="57" xfId="0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/>
    </xf>
    <xf numFmtId="39" fontId="21" fillId="0" borderId="15" xfId="0" applyNumberFormat="1" applyFont="1" applyBorder="1" applyAlignment="1">
      <alignment vertical="center"/>
    </xf>
    <xf numFmtId="44" fontId="21" fillId="0" borderId="59" xfId="1" applyFont="1" applyFill="1" applyBorder="1" applyAlignment="1">
      <alignment vertical="center"/>
    </xf>
    <xf numFmtId="44" fontId="6" fillId="3" borderId="51" xfId="1" applyFont="1" applyFill="1" applyBorder="1" applyAlignment="1">
      <alignment vertical="center"/>
    </xf>
    <xf numFmtId="44" fontId="21" fillId="0" borderId="52" xfId="1" applyFont="1" applyFill="1" applyBorder="1" applyAlignment="1">
      <alignment vertical="center"/>
    </xf>
    <xf numFmtId="0" fontId="21" fillId="0" borderId="58" xfId="0" applyFont="1" applyBorder="1"/>
    <xf numFmtId="39" fontId="21" fillId="0" borderId="57" xfId="0" applyNumberFormat="1" applyFont="1" applyBorder="1" applyAlignment="1">
      <alignment vertical="center"/>
    </xf>
    <xf numFmtId="0" fontId="6" fillId="0" borderId="57" xfId="0" applyFont="1" applyBorder="1" applyAlignment="1">
      <alignment horizontal="center" vertical="center"/>
    </xf>
    <xf numFmtId="2" fontId="6" fillId="0" borderId="57" xfId="0" applyNumberFormat="1" applyFont="1" applyBorder="1" applyAlignment="1">
      <alignment horizontal="center" vertical="center"/>
    </xf>
    <xf numFmtId="44" fontId="6" fillId="3" borderId="57" xfId="1" applyFont="1" applyFill="1" applyBorder="1" applyAlignment="1">
      <alignment vertical="center"/>
    </xf>
    <xf numFmtId="44" fontId="21" fillId="0" borderId="21" xfId="1" applyFont="1" applyFill="1" applyBorder="1" applyAlignment="1">
      <alignment vertical="center"/>
    </xf>
    <xf numFmtId="2" fontId="6" fillId="3" borderId="14" xfId="13" applyNumberFormat="1" applyFont="1" applyFill="1" applyBorder="1" applyAlignment="1">
      <alignment horizontal="center" vertical="center"/>
    </xf>
    <xf numFmtId="44" fontId="6" fillId="3" borderId="14" xfId="1" applyFont="1" applyFill="1" applyBorder="1" applyAlignment="1">
      <alignment vertical="center"/>
    </xf>
    <xf numFmtId="0" fontId="6" fillId="3" borderId="14" xfId="13" applyFont="1" applyFill="1" applyBorder="1" applyAlignment="1">
      <alignment horizontal="center" vertical="center"/>
    </xf>
    <xf numFmtId="44" fontId="6" fillId="3" borderId="14" xfId="1" applyFont="1" applyFill="1" applyBorder="1"/>
    <xf numFmtId="0" fontId="2" fillId="3" borderId="56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/>
    </xf>
    <xf numFmtId="0" fontId="7" fillId="0" borderId="33" xfId="0" applyFont="1" applyBorder="1" applyAlignment="1">
      <alignment horizontal="center" wrapText="1"/>
    </xf>
    <xf numFmtId="0" fontId="7" fillId="0" borderId="33" xfId="0" applyFont="1" applyBorder="1" applyAlignment="1">
      <alignment horizontal="center"/>
    </xf>
    <xf numFmtId="4" fontId="7" fillId="0" borderId="34" xfId="0" applyNumberFormat="1" applyFont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0" fontId="6" fillId="0" borderId="53" xfId="0" applyFont="1" applyBorder="1"/>
    <xf numFmtId="0" fontId="6" fillId="0" borderId="51" xfId="0" applyFont="1" applyBorder="1"/>
    <xf numFmtId="0" fontId="6" fillId="0" borderId="52" xfId="0" applyFont="1" applyBorder="1"/>
    <xf numFmtId="164" fontId="2" fillId="7" borderId="21" xfId="19" applyFont="1" applyFill="1" applyBorder="1" applyAlignment="1">
      <alignment horizontal="center" vertical="center"/>
    </xf>
    <xf numFmtId="4" fontId="2" fillId="0" borderId="36" xfId="1" applyNumberFormat="1" applyFont="1" applyFill="1" applyBorder="1" applyAlignment="1">
      <alignment horizontal="center" vertical="center"/>
    </xf>
    <xf numFmtId="0" fontId="21" fillId="0" borderId="51" xfId="0" applyFont="1" applyBorder="1"/>
    <xf numFmtId="0" fontId="21" fillId="0" borderId="52" xfId="0" applyFont="1" applyBorder="1"/>
    <xf numFmtId="0" fontId="7" fillId="6" borderId="55" xfId="0" applyFont="1" applyFill="1" applyBorder="1" applyAlignment="1">
      <alignment vertical="center"/>
    </xf>
    <xf numFmtId="0" fontId="7" fillId="6" borderId="58" xfId="0" applyFont="1" applyFill="1" applyBorder="1" applyAlignment="1">
      <alignment vertical="center"/>
    </xf>
    <xf numFmtId="4" fontId="2" fillId="0" borderId="14" xfId="1" applyNumberFormat="1" applyFont="1" applyFill="1" applyBorder="1" applyAlignment="1">
      <alignment horizontal="center"/>
    </xf>
    <xf numFmtId="44" fontId="7" fillId="0" borderId="52" xfId="0" applyNumberFormat="1" applyFont="1" applyBorder="1"/>
    <xf numFmtId="44" fontId="21" fillId="0" borderId="31" xfId="0" applyNumberFormat="1" applyFont="1" applyBorder="1"/>
    <xf numFmtId="0" fontId="0" fillId="0" borderId="51" xfId="0" applyBorder="1"/>
    <xf numFmtId="0" fontId="6" fillId="3" borderId="52" xfId="0" applyFont="1" applyFill="1" applyBorder="1" applyAlignment="1">
      <alignment horizontal="center" vertical="center"/>
    </xf>
    <xf numFmtId="0" fontId="38" fillId="0" borderId="14" xfId="0" applyFont="1" applyBorder="1" applyAlignment="1">
      <alignment horizontal="left" vertical="center"/>
    </xf>
    <xf numFmtId="44" fontId="39" fillId="3" borderId="36" xfId="1" applyFont="1" applyFill="1" applyBorder="1"/>
    <xf numFmtId="0" fontId="43" fillId="0" borderId="57" xfId="0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4" fillId="0" borderId="70" xfId="0" applyFont="1" applyBorder="1" applyAlignment="1">
      <alignment horizontal="center" vertical="center"/>
    </xf>
    <xf numFmtId="44" fontId="7" fillId="3" borderId="52" xfId="1" applyFont="1" applyFill="1" applyBorder="1" applyAlignment="1">
      <alignment horizontal="center" vertical="center"/>
    </xf>
    <xf numFmtId="44" fontId="7" fillId="7" borderId="20" xfId="1" applyFont="1" applyFill="1" applyBorder="1" applyAlignment="1">
      <alignment horizontal="center" vertical="center"/>
    </xf>
    <xf numFmtId="3" fontId="7" fillId="0" borderId="36" xfId="0" applyNumberFormat="1" applyFont="1" applyBorder="1"/>
    <xf numFmtId="44" fontId="7" fillId="7" borderId="20" xfId="0" applyNumberFormat="1" applyFont="1" applyFill="1" applyBorder="1" applyAlignment="1">
      <alignment vertical="center"/>
    </xf>
    <xf numFmtId="167" fontId="2" fillId="0" borderId="38" xfId="0" applyNumberFormat="1" applyFont="1" applyBorder="1" applyAlignment="1">
      <alignment horizontal="center"/>
    </xf>
    <xf numFmtId="44" fontId="2" fillId="0" borderId="38" xfId="0" applyNumberFormat="1" applyFont="1" applyBorder="1"/>
    <xf numFmtId="39" fontId="2" fillId="0" borderId="38" xfId="1" applyNumberFormat="1" applyFont="1" applyFill="1" applyBorder="1" applyAlignment="1">
      <alignment horizontal="center"/>
    </xf>
    <xf numFmtId="44" fontId="2" fillId="0" borderId="39" xfId="1" applyFont="1" applyFill="1" applyBorder="1"/>
    <xf numFmtId="176" fontId="2" fillId="0" borderId="36" xfId="1" applyNumberFormat="1" applyFont="1" applyFill="1" applyBorder="1"/>
    <xf numFmtId="167" fontId="25" fillId="0" borderId="14" xfId="0" applyNumberFormat="1" applyFont="1" applyBorder="1" applyAlignment="1">
      <alignment horizontal="center" vertical="center"/>
    </xf>
    <xf numFmtId="44" fontId="25" fillId="0" borderId="14" xfId="0" applyNumberFormat="1" applyFont="1" applyBorder="1" applyAlignment="1">
      <alignment horizontal="left" vertical="center"/>
    </xf>
    <xf numFmtId="39" fontId="25" fillId="0" borderId="14" xfId="0" applyNumberFormat="1" applyFont="1" applyBorder="1" applyAlignment="1">
      <alignment horizontal="center" vertical="center"/>
    </xf>
    <xf numFmtId="176" fontId="2" fillId="0" borderId="36" xfId="1" applyNumberFormat="1" applyFont="1" applyFill="1" applyBorder="1" applyAlignment="1">
      <alignment vertical="center"/>
    </xf>
    <xf numFmtId="44" fontId="7" fillId="7" borderId="13" xfId="1" applyFont="1" applyFill="1" applyBorder="1" applyAlignment="1">
      <alignment horizontal="right" vertical="center"/>
    </xf>
    <xf numFmtId="0" fontId="7" fillId="0" borderId="38" xfId="0" applyFont="1" applyBorder="1"/>
    <xf numFmtId="44" fontId="7" fillId="0" borderId="39" xfId="1" applyFont="1" applyFill="1" applyBorder="1"/>
    <xf numFmtId="0" fontId="26" fillId="0" borderId="26" xfId="0" applyFont="1" applyBorder="1" applyAlignment="1">
      <alignment horizontal="center"/>
    </xf>
    <xf numFmtId="0" fontId="23" fillId="3" borderId="35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0" fontId="2" fillId="6" borderId="63" xfId="0" applyFont="1" applyFill="1" applyBorder="1" applyAlignment="1">
      <alignment horizontal="left" vertical="center"/>
    </xf>
    <xf numFmtId="0" fontId="7" fillId="6" borderId="34" xfId="0" applyFont="1" applyFill="1" applyBorder="1" applyAlignment="1">
      <alignment horizontal="center"/>
    </xf>
    <xf numFmtId="3" fontId="7" fillId="0" borderId="38" xfId="0" applyNumberFormat="1" applyFont="1" applyBorder="1"/>
    <xf numFmtId="167" fontId="2" fillId="0" borderId="38" xfId="0" applyNumberFormat="1" applyFont="1" applyBorder="1" applyAlignment="1">
      <alignment horizontal="center" vertical="center"/>
    </xf>
    <xf numFmtId="44" fontId="2" fillId="0" borderId="38" xfId="0" applyNumberFormat="1" applyFont="1" applyBorder="1" applyAlignment="1">
      <alignment horizontal="left" vertical="center"/>
    </xf>
    <xf numFmtId="44" fontId="2" fillId="0" borderId="39" xfId="1" applyFont="1" applyFill="1" applyBorder="1" applyAlignment="1">
      <alignment vertical="center"/>
    </xf>
    <xf numFmtId="167" fontId="7" fillId="0" borderId="33" xfId="0" applyNumberFormat="1" applyFont="1" applyBorder="1" applyAlignment="1">
      <alignment horizontal="center"/>
    </xf>
    <xf numFmtId="44" fontId="7" fillId="0" borderId="33" xfId="0" applyNumberFormat="1" applyFont="1" applyBorder="1"/>
    <xf numFmtId="39" fontId="7" fillId="0" borderId="33" xfId="0" applyNumberFormat="1" applyFont="1" applyBorder="1" applyAlignment="1">
      <alignment horizontal="center"/>
    </xf>
    <xf numFmtId="44" fontId="7" fillId="0" borderId="34" xfId="0" applyNumberFormat="1" applyFont="1" applyBorder="1"/>
    <xf numFmtId="44" fontId="7" fillId="0" borderId="3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" fontId="2" fillId="7" borderId="21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/>
    </xf>
    <xf numFmtId="39" fontId="6" fillId="0" borderId="4" xfId="0" applyNumberFormat="1" applyFont="1" applyBorder="1" applyAlignment="1">
      <alignment horizontal="center"/>
    </xf>
    <xf numFmtId="4" fontId="6" fillId="0" borderId="52" xfId="1" applyNumberFormat="1" applyFont="1" applyFill="1" applyBorder="1"/>
    <xf numFmtId="44" fontId="2" fillId="7" borderId="21" xfId="1" applyFont="1" applyFill="1" applyBorder="1" applyAlignment="1">
      <alignment horizontal="center" vertical="center"/>
    </xf>
    <xf numFmtId="44" fontId="2" fillId="7" borderId="34" xfId="1" applyFont="1" applyFill="1" applyBorder="1" applyAlignment="1">
      <alignment horizontal="center" vertical="center"/>
    </xf>
    <xf numFmtId="164" fontId="2" fillId="7" borderId="34" xfId="2" applyFont="1" applyFill="1" applyBorder="1" applyAlignment="1">
      <alignment horizontal="center"/>
    </xf>
    <xf numFmtId="0" fontId="6" fillId="0" borderId="53" xfId="0" quotePrefix="1" applyFont="1" applyBorder="1" applyAlignment="1">
      <alignment horizontal="center" vertical="center"/>
    </xf>
    <xf numFmtId="3" fontId="6" fillId="0" borderId="51" xfId="13" applyNumberFormat="1" applyFont="1" applyBorder="1" applyAlignment="1">
      <alignment vertical="center"/>
    </xf>
    <xf numFmtId="4" fontId="2" fillId="7" borderId="3" xfId="1" applyNumberFormat="1" applyFont="1" applyFill="1" applyBorder="1" applyAlignment="1">
      <alignment vertical="center"/>
    </xf>
    <xf numFmtId="0" fontId="6" fillId="3" borderId="44" xfId="0" quotePrefix="1" applyFont="1" applyFill="1" applyBorder="1" applyAlignment="1">
      <alignment horizontal="center"/>
    </xf>
    <xf numFmtId="164" fontId="27" fillId="7" borderId="60" xfId="2" applyFont="1" applyFill="1" applyBorder="1"/>
    <xf numFmtId="4" fontId="2" fillId="7" borderId="21" xfId="1" applyNumberFormat="1" applyFont="1" applyFill="1" applyBorder="1"/>
    <xf numFmtId="4" fontId="2" fillId="0" borderId="3" xfId="1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left" vertical="center"/>
    </xf>
    <xf numFmtId="164" fontId="27" fillId="0" borderId="0" xfId="2" applyFont="1" applyFill="1" applyBorder="1" applyAlignment="1">
      <alignment vertical="center"/>
    </xf>
    <xf numFmtId="164" fontId="27" fillId="7" borderId="21" xfId="2" applyFont="1" applyFill="1" applyBorder="1" applyAlignment="1">
      <alignment vertical="center"/>
    </xf>
    <xf numFmtId="0" fontId="4" fillId="3" borderId="53" xfId="0" applyFont="1" applyFill="1" applyBorder="1" applyAlignment="1">
      <alignment horizontal="center"/>
    </xf>
    <xf numFmtId="4" fontId="4" fillId="3" borderId="51" xfId="0" applyNumberFormat="1" applyFont="1" applyFill="1" applyBorder="1"/>
    <xf numFmtId="3" fontId="4" fillId="3" borderId="52" xfId="0" applyNumberFormat="1" applyFont="1" applyFill="1" applyBorder="1"/>
    <xf numFmtId="164" fontId="2" fillId="7" borderId="34" xfId="19" applyFont="1" applyFill="1" applyBorder="1" applyAlignment="1">
      <alignment vertical="center"/>
    </xf>
    <xf numFmtId="164" fontId="2" fillId="7" borderId="13" xfId="19" applyFont="1" applyFill="1" applyBorder="1" applyAlignment="1">
      <alignment vertical="center"/>
    </xf>
    <xf numFmtId="0" fontId="6" fillId="0" borderId="14" xfId="0" applyFont="1" applyBorder="1" applyAlignment="1">
      <alignment horizontal="center"/>
    </xf>
    <xf numFmtId="164" fontId="2" fillId="7" borderId="21" xfId="19" applyFont="1" applyFill="1" applyBorder="1" applyAlignment="1">
      <alignment vertical="center"/>
    </xf>
    <xf numFmtId="44" fontId="3" fillId="0" borderId="14" xfId="1" applyFont="1" applyFill="1" applyBorder="1" applyAlignment="1">
      <alignment horizontal="center" vertical="center" wrapText="1"/>
    </xf>
    <xf numFmtId="44" fontId="3" fillId="0" borderId="18" xfId="1" applyFont="1" applyFill="1" applyBorder="1" applyAlignment="1">
      <alignment horizontal="center" vertical="center" wrapText="1"/>
    </xf>
    <xf numFmtId="44" fontId="21" fillId="0" borderId="4" xfId="1" applyFont="1" applyFill="1" applyBorder="1" applyAlignment="1">
      <alignment vertical="center" wrapText="1"/>
    </xf>
    <xf numFmtId="176" fontId="3" fillId="0" borderId="14" xfId="1" applyNumberFormat="1" applyFont="1" applyFill="1" applyBorder="1" applyAlignment="1">
      <alignment horizontal="center" vertical="center"/>
    </xf>
    <xf numFmtId="44" fontId="3" fillId="0" borderId="4" xfId="0" applyNumberFormat="1" applyFont="1" applyBorder="1" applyAlignment="1">
      <alignment vertical="center" wrapText="1"/>
    </xf>
    <xf numFmtId="44" fontId="4" fillId="0" borderId="4" xfId="13" applyNumberFormat="1" applyFont="1" applyBorder="1" applyAlignment="1">
      <alignment vertical="center" wrapText="1"/>
    </xf>
    <xf numFmtId="44" fontId="4" fillId="0" borderId="14" xfId="13" applyNumberFormat="1" applyFont="1" applyBorder="1" applyAlignment="1">
      <alignment vertical="center" wrapText="1"/>
    </xf>
    <xf numFmtId="44" fontId="3" fillId="0" borderId="14" xfId="1" applyFont="1" applyFill="1" applyBorder="1" applyAlignment="1">
      <alignment horizontal="center" vertical="center"/>
    </xf>
    <xf numFmtId="10" fontId="2" fillId="0" borderId="4" xfId="20" applyNumberFormat="1" applyFont="1" applyBorder="1" applyAlignment="1">
      <alignment horizontal="center" vertical="center" wrapText="1"/>
    </xf>
    <xf numFmtId="10" fontId="2" fillId="0" borderId="4" xfId="15" applyNumberFormat="1" applyFont="1" applyFill="1" applyBorder="1" applyAlignment="1">
      <alignment horizontal="center" vertical="center" wrapText="1"/>
    </xf>
    <xf numFmtId="10" fontId="2" fillId="0" borderId="51" xfId="20" applyNumberFormat="1" applyFont="1" applyBorder="1" applyAlignment="1">
      <alignment horizontal="center" vertical="center" wrapText="1"/>
    </xf>
    <xf numFmtId="39" fontId="3" fillId="0" borderId="4" xfId="0" applyNumberFormat="1" applyFont="1" applyBorder="1" applyAlignment="1">
      <alignment horizontal="center"/>
    </xf>
    <xf numFmtId="0" fontId="4" fillId="0" borderId="23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39" fontId="4" fillId="0" borderId="4" xfId="0" applyNumberFormat="1" applyFont="1" applyBorder="1" applyAlignment="1">
      <alignment horizontal="center" vertical="center"/>
    </xf>
    <xf numFmtId="2" fontId="4" fillId="0" borderId="27" xfId="0" applyNumberFormat="1" applyFont="1" applyBorder="1" applyAlignment="1">
      <alignment vertical="center"/>
    </xf>
    <xf numFmtId="44" fontId="21" fillId="0" borderId="4" xfId="0" applyNumberFormat="1" applyFont="1" applyBorder="1" applyAlignment="1">
      <alignment horizontal="center" vertical="center"/>
    </xf>
    <xf numFmtId="44" fontId="6" fillId="0" borderId="72" xfId="1" applyFont="1" applyFill="1" applyBorder="1" applyAlignment="1">
      <alignment vertical="center"/>
    </xf>
    <xf numFmtId="0" fontId="2" fillId="6" borderId="73" xfId="0" applyFont="1" applyFill="1" applyBorder="1" applyAlignment="1">
      <alignment horizontal="center" vertical="center"/>
    </xf>
    <xf numFmtId="164" fontId="2" fillId="0" borderId="70" xfId="19" applyFont="1" applyFill="1" applyBorder="1"/>
    <xf numFmtId="44" fontId="0" fillId="0" borderId="52" xfId="0" applyNumberFormat="1" applyBorder="1"/>
    <xf numFmtId="4" fontId="2" fillId="0" borderId="4" xfId="1" applyNumberFormat="1" applyFont="1" applyFill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44" fontId="21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6" fillId="0" borderId="4" xfId="18" applyNumberFormat="1" applyFont="1" applyBorder="1" applyAlignment="1">
      <alignment horizontal="right" vertical="center"/>
    </xf>
    <xf numFmtId="0" fontId="2" fillId="0" borderId="69" xfId="0" applyFont="1" applyBorder="1" applyAlignment="1">
      <alignment horizontal="center" vertical="center"/>
    </xf>
    <xf numFmtId="44" fontId="21" fillId="0" borderId="31" xfId="0" applyNumberFormat="1" applyFont="1" applyBorder="1" applyAlignment="1">
      <alignment vertical="center"/>
    </xf>
    <xf numFmtId="4" fontId="27" fillId="0" borderId="4" xfId="0" applyNumberFormat="1" applyFont="1" applyBorder="1" applyAlignment="1">
      <alignment vertical="center"/>
    </xf>
    <xf numFmtId="4" fontId="27" fillId="0" borderId="4" xfId="0" applyNumberFormat="1" applyFont="1" applyBorder="1"/>
    <xf numFmtId="4" fontId="6" fillId="0" borderId="4" xfId="13" applyNumberFormat="1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2" fontId="6" fillId="0" borderId="14" xfId="0" applyNumberFormat="1" applyFont="1" applyBorder="1" applyAlignment="1">
      <alignment horizontal="right" vertical="center"/>
    </xf>
    <xf numFmtId="2" fontId="6" fillId="0" borderId="4" xfId="18" applyNumberFormat="1" applyFont="1" applyBorder="1" applyAlignment="1">
      <alignment horizontal="right" vertical="center"/>
    </xf>
    <xf numFmtId="2" fontId="6" fillId="0" borderId="15" xfId="18" applyNumberFormat="1" applyFont="1" applyBorder="1" applyAlignment="1">
      <alignment horizontal="right" vertical="center"/>
    </xf>
    <xf numFmtId="2" fontId="6" fillId="0" borderId="4" xfId="13" applyNumberFormat="1" applyFont="1" applyBorder="1" applyAlignment="1">
      <alignment horizontal="right" vertical="center" wrapText="1"/>
    </xf>
    <xf numFmtId="2" fontId="6" fillId="0" borderId="4" xfId="0" applyNumberFormat="1" applyFont="1" applyBorder="1" applyAlignment="1">
      <alignment horizontal="right"/>
    </xf>
    <xf numFmtId="2" fontId="6" fillId="0" borderId="51" xfId="0" applyNumberFormat="1" applyFont="1" applyBorder="1" applyAlignment="1">
      <alignment horizontal="right" vertical="center"/>
    </xf>
    <xf numFmtId="4" fontId="6" fillId="0" borderId="14" xfId="13" applyNumberFormat="1" applyFont="1" applyBorder="1" applyAlignment="1">
      <alignment horizontal="right"/>
    </xf>
    <xf numFmtId="4" fontId="6" fillId="0" borderId="4" xfId="13" applyNumberFormat="1" applyFont="1" applyBorder="1" applyAlignment="1">
      <alignment horizontal="right"/>
    </xf>
    <xf numFmtId="2" fontId="6" fillId="0" borderId="14" xfId="0" applyNumberFormat="1" applyFont="1" applyBorder="1" applyAlignment="1">
      <alignment horizontal="right"/>
    </xf>
    <xf numFmtId="4" fontId="6" fillId="0" borderId="4" xfId="13" applyNumberFormat="1" applyFont="1" applyBorder="1" applyAlignment="1">
      <alignment horizontal="right" vertical="center"/>
    </xf>
    <xf numFmtId="2" fontId="6" fillId="0" borderId="15" xfId="0" applyNumberFormat="1" applyFont="1" applyBorder="1" applyAlignment="1">
      <alignment horizontal="right"/>
    </xf>
    <xf numFmtId="2" fontId="6" fillId="0" borderId="38" xfId="0" applyNumberFormat="1" applyFont="1" applyBorder="1" applyAlignment="1">
      <alignment horizontal="right"/>
    </xf>
    <xf numFmtId="0" fontId="6" fillId="0" borderId="38" xfId="0" applyFont="1" applyBorder="1"/>
    <xf numFmtId="2" fontId="21" fillId="0" borderId="38" xfId="0" applyNumberFormat="1" applyFont="1" applyBorder="1" applyAlignment="1">
      <alignment horizontal="right"/>
    </xf>
    <xf numFmtId="44" fontId="21" fillId="0" borderId="38" xfId="1" applyFont="1" applyFill="1" applyBorder="1"/>
    <xf numFmtId="44" fontId="6" fillId="3" borderId="39" xfId="1" applyFont="1" applyFill="1" applyBorder="1"/>
    <xf numFmtId="2" fontId="21" fillId="0" borderId="4" xfId="0" applyNumberFormat="1" applyFont="1" applyBorder="1" applyAlignment="1">
      <alignment horizontal="right"/>
    </xf>
    <xf numFmtId="44" fontId="21" fillId="0" borderId="4" xfId="1" applyFont="1" applyFill="1" applyBorder="1"/>
    <xf numFmtId="4" fontId="6" fillId="0" borderId="4" xfId="0" applyNumberFormat="1" applyFont="1" applyBorder="1"/>
    <xf numFmtId="2" fontId="21" fillId="0" borderId="4" xfId="0" applyNumberFormat="1" applyFont="1" applyBorder="1" applyAlignment="1">
      <alignment horizontal="right" vertical="center"/>
    </xf>
    <xf numFmtId="44" fontId="6" fillId="0" borderId="71" xfId="1" applyFont="1" applyFill="1" applyBorder="1" applyAlignment="1">
      <alignment vertical="center"/>
    </xf>
    <xf numFmtId="44" fontId="6" fillId="0" borderId="47" xfId="1" applyFont="1" applyFill="1" applyBorder="1" applyAlignment="1">
      <alignment vertical="center"/>
    </xf>
    <xf numFmtId="44" fontId="6" fillId="0" borderId="67" xfId="1" applyFont="1" applyFill="1" applyBorder="1" applyAlignment="1">
      <alignment vertical="center"/>
    </xf>
    <xf numFmtId="2" fontId="6" fillId="0" borderId="14" xfId="18" applyNumberFormat="1" applyFont="1" applyBorder="1" applyAlignment="1">
      <alignment horizontal="right"/>
    </xf>
    <xf numFmtId="4" fontId="6" fillId="0" borderId="14" xfId="0" applyNumberFormat="1" applyFont="1" applyBorder="1" applyAlignment="1">
      <alignment horizontal="right" vertical="center"/>
    </xf>
    <xf numFmtId="4" fontId="6" fillId="0" borderId="4" xfId="26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6" fillId="0" borderId="15" xfId="13" applyNumberFormat="1" applyFont="1" applyBorder="1" applyAlignment="1">
      <alignment horizontal="right" vertical="center"/>
    </xf>
    <xf numFmtId="2" fontId="6" fillId="0" borderId="4" xfId="26" applyNumberFormat="1" applyFont="1" applyBorder="1" applyAlignment="1">
      <alignment horizontal="right" vertical="center"/>
    </xf>
    <xf numFmtId="2" fontId="0" fillId="0" borderId="0" xfId="0" applyNumberFormat="1"/>
    <xf numFmtId="44" fontId="21" fillId="0" borderId="31" xfId="1" applyFont="1" applyBorder="1" applyAlignment="1">
      <alignment vertical="center"/>
    </xf>
    <xf numFmtId="10" fontId="35" fillId="0" borderId="0" xfId="18" applyNumberFormat="1" applyFont="1" applyAlignment="1">
      <alignment horizontal="center"/>
    </xf>
    <xf numFmtId="10" fontId="45" fillId="0" borderId="28" xfId="18" applyNumberFormat="1" applyFont="1" applyBorder="1" applyAlignment="1">
      <alignment horizontal="center"/>
    </xf>
    <xf numFmtId="10" fontId="45" fillId="0" borderId="29" xfId="34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vertical="center"/>
    </xf>
    <xf numFmtId="176" fontId="3" fillId="0" borderId="15" xfId="1" applyNumberFormat="1" applyFont="1" applyFill="1" applyBorder="1" applyAlignment="1">
      <alignment horizontal="center" vertical="center"/>
    </xf>
    <xf numFmtId="2" fontId="3" fillId="0" borderId="4" xfId="13" applyNumberFormat="1" applyFont="1" applyBorder="1" applyAlignment="1">
      <alignment vertical="center" wrapText="1"/>
    </xf>
    <xf numFmtId="2" fontId="18" fillId="0" borderId="25" xfId="18" applyNumberFormat="1" applyFont="1" applyBorder="1"/>
    <xf numFmtId="2" fontId="18" fillId="0" borderId="22" xfId="18" applyNumberFormat="1" applyFont="1" applyBorder="1"/>
    <xf numFmtId="2" fontId="18" fillId="0" borderId="26" xfId="18" applyNumberFormat="1" applyFont="1" applyBorder="1"/>
    <xf numFmtId="183" fontId="18" fillId="0" borderId="25" xfId="18" applyNumberFormat="1" applyFont="1" applyBorder="1"/>
    <xf numFmtId="183" fontId="18" fillId="0" borderId="22" xfId="18" applyNumberFormat="1" applyFont="1" applyBorder="1"/>
    <xf numFmtId="0" fontId="34" fillId="0" borderId="4" xfId="5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2" fontId="6" fillId="0" borderId="15" xfId="0" applyNumberFormat="1" applyFont="1" applyBorder="1" applyAlignment="1">
      <alignment horizontal="right" vertical="center"/>
    </xf>
    <xf numFmtId="176" fontId="6" fillId="0" borderId="4" xfId="16" applyNumberFormat="1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/>
    </xf>
    <xf numFmtId="0" fontId="7" fillId="6" borderId="40" xfId="0" applyFont="1" applyFill="1" applyBorder="1" applyAlignment="1">
      <alignment horizontal="center" vertical="center"/>
    </xf>
    <xf numFmtId="0" fontId="7" fillId="6" borderId="56" xfId="0" applyFont="1" applyFill="1" applyBorder="1" applyAlignment="1">
      <alignment horizontal="center"/>
    </xf>
    <xf numFmtId="0" fontId="2" fillId="6" borderId="60" xfId="0" applyFont="1" applyFill="1" applyBorder="1" applyAlignment="1">
      <alignment horizontal="left" vertical="center"/>
    </xf>
    <xf numFmtId="44" fontId="7" fillId="7" borderId="21" xfId="1" applyFont="1" applyFill="1" applyBorder="1" applyAlignment="1">
      <alignment vertical="center"/>
    </xf>
    <xf numFmtId="4" fontId="0" fillId="0" borderId="0" xfId="0" applyNumberFormat="1"/>
    <xf numFmtId="0" fontId="6" fillId="0" borderId="4" xfId="26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0" xfId="18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168" fontId="6" fillId="0" borderId="4" xfId="5" applyNumberFormat="1" applyFont="1" applyBorder="1" applyAlignment="1">
      <alignment vertical="center" wrapText="1"/>
    </xf>
    <xf numFmtId="43" fontId="6" fillId="0" borderId="4" xfId="44" applyNumberFormat="1" applyFont="1" applyFill="1" applyBorder="1" applyAlignment="1">
      <alignment horizontal="center" vertical="center" wrapText="1"/>
    </xf>
    <xf numFmtId="2" fontId="6" fillId="0" borderId="4" xfId="5" applyNumberFormat="1" applyFont="1" applyBorder="1" applyAlignment="1">
      <alignment horizontal="center" vertical="center" wrapText="1"/>
    </xf>
    <xf numFmtId="176" fontId="6" fillId="0" borderId="4" xfId="30" applyNumberFormat="1" applyFont="1" applyFill="1" applyBorder="1" applyAlignment="1">
      <alignment vertical="center" wrapText="1"/>
    </xf>
    <xf numFmtId="176" fontId="21" fillId="0" borderId="31" xfId="30" applyNumberFormat="1" applyFont="1" applyFill="1" applyBorder="1" applyAlignment="1">
      <alignment vertical="center"/>
    </xf>
    <xf numFmtId="0" fontId="6" fillId="0" borderId="4" xfId="5" applyFont="1" applyBorder="1" applyAlignment="1">
      <alignment horizontal="center" vertical="center" wrapText="1"/>
    </xf>
    <xf numFmtId="39" fontId="21" fillId="0" borderId="4" xfId="0" applyNumberFormat="1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2" fontId="6" fillId="0" borderId="51" xfId="18" applyNumberFormat="1" applyFont="1" applyBorder="1" applyAlignment="1">
      <alignment horizontal="center" vertical="center"/>
    </xf>
    <xf numFmtId="44" fontId="21" fillId="0" borderId="4" xfId="1" applyFont="1" applyBorder="1"/>
    <xf numFmtId="44" fontId="21" fillId="3" borderId="31" xfId="1" applyFont="1" applyFill="1" applyBorder="1"/>
    <xf numFmtId="44" fontId="7" fillId="7" borderId="21" xfId="1" applyFont="1" applyFill="1" applyBorder="1" applyAlignment="1">
      <alignment horizontal="center" vertical="center"/>
    </xf>
    <xf numFmtId="175" fontId="21" fillId="0" borderId="4" xfId="0" applyNumberFormat="1" applyFont="1" applyBorder="1" applyAlignment="1">
      <alignment horizontal="center"/>
    </xf>
    <xf numFmtId="39" fontId="21" fillId="3" borderId="4" xfId="0" applyNumberFormat="1" applyFont="1" applyFill="1" applyBorder="1" applyAlignment="1">
      <alignment horizontal="center" vertical="center"/>
    </xf>
    <xf numFmtId="39" fontId="21" fillId="3" borderId="51" xfId="0" applyNumberFormat="1" applyFont="1" applyFill="1" applyBorder="1" applyAlignment="1">
      <alignment horizontal="center" vertical="center"/>
    </xf>
    <xf numFmtId="1" fontId="21" fillId="0" borderId="30" xfId="0" applyNumberFormat="1" applyFont="1" applyBorder="1" applyAlignment="1">
      <alignment horizontal="center" vertical="center"/>
    </xf>
    <xf numFmtId="44" fontId="2" fillId="7" borderId="20" xfId="1" applyFont="1" applyFill="1" applyBorder="1" applyAlignment="1">
      <alignment horizontal="center" vertical="center"/>
    </xf>
    <xf numFmtId="39" fontId="6" fillId="0" borderId="4" xfId="0" applyNumberFormat="1" applyFont="1" applyBorder="1" applyAlignment="1">
      <alignment horizontal="center" vertical="center" wrapText="1"/>
    </xf>
    <xf numFmtId="44" fontId="21" fillId="0" borderId="51" xfId="15" applyNumberFormat="1" applyFont="1" applyFill="1" applyBorder="1" applyAlignment="1">
      <alignment vertical="center"/>
    </xf>
    <xf numFmtId="39" fontId="21" fillId="0" borderId="51" xfId="15" applyNumberFormat="1" applyFont="1" applyFill="1" applyBorder="1" applyAlignment="1">
      <alignment horizontal="center" vertical="center"/>
    </xf>
    <xf numFmtId="175" fontId="6" fillId="3" borderId="4" xfId="0" applyNumberFormat="1" applyFont="1" applyFill="1" applyBorder="1" applyAlignment="1">
      <alignment horizontal="center" vertical="center"/>
    </xf>
    <xf numFmtId="0" fontId="21" fillId="3" borderId="51" xfId="0" applyFont="1" applyFill="1" applyBorder="1" applyAlignment="1">
      <alignment horizontal="center" vertical="center"/>
    </xf>
    <xf numFmtId="2" fontId="21" fillId="0" borderId="51" xfId="0" applyNumberFormat="1" applyFont="1" applyBorder="1" applyAlignment="1">
      <alignment horizontal="center" vertical="center"/>
    </xf>
    <xf numFmtId="2" fontId="21" fillId="0" borderId="51" xfId="0" applyNumberFormat="1" applyFont="1" applyBorder="1" applyAlignment="1">
      <alignment horizontal="right"/>
    </xf>
    <xf numFmtId="170" fontId="21" fillId="3" borderId="4" xfId="0" applyNumberFormat="1" applyFont="1" applyFill="1" applyBorder="1" applyAlignment="1">
      <alignment horizontal="center" vertical="center"/>
    </xf>
    <xf numFmtId="44" fontId="6" fillId="3" borderId="39" xfId="1" applyFont="1" applyFill="1" applyBorder="1" applyAlignment="1">
      <alignment vertical="center"/>
    </xf>
    <xf numFmtId="44" fontId="6" fillId="0" borderId="38" xfId="1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4" fontId="6" fillId="0" borderId="14" xfId="13" applyNumberFormat="1" applyFont="1" applyBorder="1" applyAlignment="1">
      <alignment horizontal="right" vertical="center"/>
    </xf>
    <xf numFmtId="44" fontId="6" fillId="0" borderId="4" xfId="1" applyFont="1" applyBorder="1"/>
    <xf numFmtId="0" fontId="39" fillId="0" borderId="0" xfId="0" applyFont="1"/>
    <xf numFmtId="0" fontId="21" fillId="0" borderId="15" xfId="13" applyFont="1" applyBorder="1" applyAlignment="1">
      <alignment horizontal="left" vertical="center" wrapText="1"/>
    </xf>
    <xf numFmtId="4" fontId="6" fillId="3" borderId="15" xfId="13" applyNumberFormat="1" applyFont="1" applyFill="1" applyBorder="1" applyAlignment="1">
      <alignment horizontal="center" vertical="center"/>
    </xf>
    <xf numFmtId="0" fontId="6" fillId="3" borderId="35" xfId="13" applyFont="1" applyFill="1" applyBorder="1" applyAlignment="1">
      <alignment horizontal="center" vertical="center"/>
    </xf>
    <xf numFmtId="0" fontId="6" fillId="3" borderId="30" xfId="13" applyFont="1" applyFill="1" applyBorder="1" applyAlignment="1">
      <alignment horizontal="center" vertical="center"/>
    </xf>
    <xf numFmtId="0" fontId="6" fillId="3" borderId="30" xfId="13" quotePrefix="1" applyFont="1" applyFill="1" applyBorder="1" applyAlignment="1">
      <alignment horizontal="center" vertical="center"/>
    </xf>
    <xf numFmtId="0" fontId="23" fillId="3" borderId="44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center"/>
    </xf>
    <xf numFmtId="44" fontId="7" fillId="0" borderId="0" xfId="0" applyNumberFormat="1" applyFont="1" applyAlignment="1">
      <alignment horizontal="center" vertical="center"/>
    </xf>
    <xf numFmtId="183" fontId="12" fillId="0" borderId="0" xfId="34" applyNumberFormat="1" applyFont="1" applyFill="1" applyBorder="1"/>
    <xf numFmtId="164" fontId="12" fillId="0" borderId="0" xfId="43" applyFont="1" applyFill="1" applyBorder="1"/>
    <xf numFmtId="44" fontId="12" fillId="0" borderId="0" xfId="18" applyNumberFormat="1" applyFont="1"/>
    <xf numFmtId="0" fontId="6" fillId="0" borderId="48" xfId="20" applyFont="1" applyBorder="1" applyAlignment="1">
      <alignment horizontal="left"/>
    </xf>
    <xf numFmtId="0" fontId="6" fillId="0" borderId="49" xfId="20" applyFont="1" applyBorder="1" applyAlignment="1">
      <alignment horizontal="left"/>
    </xf>
    <xf numFmtId="0" fontId="6" fillId="0" borderId="49" xfId="20" applyFont="1" applyBorder="1" applyAlignment="1">
      <alignment horizontal="left" wrapText="1"/>
    </xf>
    <xf numFmtId="0" fontId="6" fillId="0" borderId="50" xfId="20" applyFont="1" applyBorder="1" applyAlignment="1">
      <alignment horizontal="left" wrapText="1"/>
    </xf>
    <xf numFmtId="0" fontId="6" fillId="0" borderId="0" xfId="20" applyFont="1" applyAlignment="1">
      <alignment horizontal="left"/>
    </xf>
    <xf numFmtId="0" fontId="6" fillId="0" borderId="0" xfId="20" applyFont="1" applyAlignment="1">
      <alignment horizontal="left" wrapText="1"/>
    </xf>
    <xf numFmtId="0" fontId="6" fillId="0" borderId="6" xfId="20" applyFont="1" applyBorder="1" applyAlignment="1">
      <alignment horizontal="center" wrapText="1"/>
    </xf>
    <xf numFmtId="0" fontId="6" fillId="0" borderId="8" xfId="20" applyFont="1" applyBorder="1" applyAlignment="1">
      <alignment horizontal="center" wrapText="1"/>
    </xf>
    <xf numFmtId="0" fontId="6" fillId="0" borderId="9" xfId="20" applyFont="1" applyBorder="1" applyAlignment="1">
      <alignment horizontal="center" wrapText="1"/>
    </xf>
    <xf numFmtId="0" fontId="6" fillId="0" borderId="10" xfId="20" applyFont="1" applyBorder="1" applyAlignment="1">
      <alignment horizontal="center" wrapText="1"/>
    </xf>
    <xf numFmtId="0" fontId="6" fillId="0" borderId="11" xfId="20" applyFont="1" applyBorder="1" applyAlignment="1">
      <alignment horizontal="center" wrapText="1"/>
    </xf>
    <xf numFmtId="0" fontId="6" fillId="0" borderId="13" xfId="20" applyFont="1" applyBorder="1" applyAlignment="1">
      <alignment horizontal="center" wrapText="1"/>
    </xf>
    <xf numFmtId="0" fontId="6" fillId="0" borderId="40" xfId="20" applyFont="1" applyBorder="1" applyAlignment="1">
      <alignment horizontal="left"/>
    </xf>
    <xf numFmtId="0" fontId="6" fillId="0" borderId="41" xfId="20" applyFont="1" applyBorder="1" applyAlignment="1">
      <alignment horizontal="left"/>
    </xf>
    <xf numFmtId="0" fontId="6" fillId="0" borderId="46" xfId="20" applyFont="1" applyBorder="1" applyAlignment="1">
      <alignment horizontal="left"/>
    </xf>
    <xf numFmtId="0" fontId="6" fillId="0" borderId="28" xfId="20" applyFont="1" applyBorder="1" applyAlignment="1">
      <alignment horizontal="left"/>
    </xf>
    <xf numFmtId="0" fontId="6" fillId="0" borderId="0" xfId="20" applyFont="1" applyAlignment="1">
      <alignment horizontal="center" wrapText="1"/>
    </xf>
    <xf numFmtId="0" fontId="6" fillId="0" borderId="44" xfId="20" applyFont="1" applyBorder="1" applyAlignment="1">
      <alignment horizontal="center" vertical="center" wrapText="1"/>
    </xf>
    <xf numFmtId="0" fontId="6" fillId="0" borderId="45" xfId="20" applyFont="1" applyBorder="1" applyAlignment="1">
      <alignment horizontal="center" vertical="center" wrapText="1"/>
    </xf>
    <xf numFmtId="0" fontId="6" fillId="0" borderId="35" xfId="20" applyFont="1" applyBorder="1" applyAlignment="1">
      <alignment horizontal="center" vertical="center" wrapText="1"/>
    </xf>
    <xf numFmtId="0" fontId="17" fillId="5" borderId="4" xfId="18" applyFont="1" applyFill="1" applyBorder="1" applyAlignment="1">
      <alignment horizontal="center" vertical="center" wrapText="1"/>
    </xf>
    <xf numFmtId="0" fontId="17" fillId="5" borderId="31" xfId="18" applyFont="1" applyFill="1" applyBorder="1" applyAlignment="1">
      <alignment horizontal="center" vertical="center" wrapText="1"/>
    </xf>
    <xf numFmtId="0" fontId="6" fillId="0" borderId="0" xfId="20" applyFont="1" applyAlignment="1">
      <alignment horizontal="center" vertical="center" wrapText="1"/>
    </xf>
    <xf numFmtId="0" fontId="17" fillId="5" borderId="0" xfId="18" applyFont="1" applyFill="1" applyAlignment="1">
      <alignment horizontal="center" vertical="center" wrapText="1"/>
    </xf>
    <xf numFmtId="0" fontId="6" fillId="0" borderId="46" xfId="20" applyFont="1" applyBorder="1" applyAlignment="1">
      <alignment horizontal="left" vertical="center"/>
    </xf>
    <xf numFmtId="0" fontId="6" fillId="0" borderId="28" xfId="20" applyFont="1" applyBorder="1" applyAlignment="1">
      <alignment horizontal="left" vertical="center"/>
    </xf>
    <xf numFmtId="0" fontId="6" fillId="0" borderId="0" xfId="20" applyFont="1" applyAlignment="1">
      <alignment horizontal="left" vertical="center"/>
    </xf>
    <xf numFmtId="0" fontId="32" fillId="0" borderId="0" xfId="18" applyFont="1" applyAlignment="1">
      <alignment horizontal="center" vertical="center" wrapText="1"/>
    </xf>
    <xf numFmtId="0" fontId="33" fillId="5" borderId="0" xfId="18" applyFont="1" applyFill="1" applyAlignment="1">
      <alignment horizontal="center" vertical="center"/>
    </xf>
    <xf numFmtId="0" fontId="2" fillId="6" borderId="63" xfId="13" applyFont="1" applyFill="1" applyBorder="1" applyAlignment="1">
      <alignment horizontal="center" vertical="center" wrapText="1"/>
    </xf>
    <xf numFmtId="0" fontId="2" fillId="6" borderId="2" xfId="13" applyFont="1" applyFill="1" applyBorder="1" applyAlignment="1">
      <alignment horizontal="center" vertical="center" wrapText="1"/>
    </xf>
    <xf numFmtId="0" fontId="2" fillId="6" borderId="56" xfId="13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39" fontId="2" fillId="6" borderId="63" xfId="0" applyNumberFormat="1" applyFont="1" applyFill="1" applyBorder="1" applyAlignment="1">
      <alignment horizontal="center" vertical="center"/>
    </xf>
    <xf numFmtId="39" fontId="2" fillId="6" borderId="2" xfId="0" applyNumberFormat="1" applyFont="1" applyFill="1" applyBorder="1" applyAlignment="1">
      <alignment horizontal="center" vertical="center"/>
    </xf>
    <xf numFmtId="39" fontId="2" fillId="6" borderId="56" xfId="0" applyNumberFormat="1" applyFont="1" applyFill="1" applyBorder="1" applyAlignment="1">
      <alignment horizontal="center" vertical="center"/>
    </xf>
    <xf numFmtId="0" fontId="2" fillId="6" borderId="6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56" xfId="0" applyFont="1" applyFill="1" applyBorder="1" applyAlignment="1">
      <alignment horizontal="center" vertical="center"/>
    </xf>
    <xf numFmtId="0" fontId="2" fillId="6" borderId="6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5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39" fontId="2" fillId="6" borderId="63" xfId="0" applyNumberFormat="1" applyFont="1" applyFill="1" applyBorder="1" applyAlignment="1">
      <alignment horizontal="center" vertical="center" wrapText="1"/>
    </xf>
    <xf numFmtId="39" fontId="2" fillId="6" borderId="2" xfId="0" applyNumberFormat="1" applyFont="1" applyFill="1" applyBorder="1" applyAlignment="1">
      <alignment horizontal="center" vertical="center" wrapText="1"/>
    </xf>
    <xf numFmtId="39" fontId="2" fillId="6" borderId="5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7" fillId="6" borderId="64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39" fontId="2" fillId="6" borderId="63" xfId="0" applyNumberFormat="1" applyFont="1" applyFill="1" applyBorder="1" applyAlignment="1">
      <alignment horizontal="left" vertical="center" wrapText="1"/>
    </xf>
    <xf numFmtId="39" fontId="2" fillId="6" borderId="2" xfId="0" applyNumberFormat="1" applyFont="1" applyFill="1" applyBorder="1" applyAlignment="1">
      <alignment horizontal="left" vertical="center" wrapText="1"/>
    </xf>
    <xf numFmtId="39" fontId="2" fillId="6" borderId="56" xfId="0" applyNumberFormat="1" applyFont="1" applyFill="1" applyBorder="1" applyAlignment="1">
      <alignment horizontal="left" vertical="center" wrapText="1"/>
    </xf>
    <xf numFmtId="39" fontId="2" fillId="6" borderId="1" xfId="0" applyNumberFormat="1" applyFont="1" applyFill="1" applyBorder="1" applyAlignment="1">
      <alignment horizontal="center" vertical="center" wrapText="1"/>
    </xf>
    <xf numFmtId="39" fontId="2" fillId="6" borderId="3" xfId="0" applyNumberFormat="1" applyFont="1" applyFill="1" applyBorder="1" applyAlignment="1">
      <alignment horizontal="center" vertical="center" wrapText="1"/>
    </xf>
    <xf numFmtId="0" fontId="2" fillId="6" borderId="2" xfId="18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63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left"/>
    </xf>
    <xf numFmtId="0" fontId="38" fillId="0" borderId="2" xfId="0" applyFont="1" applyBorder="1" applyAlignment="1">
      <alignment horizontal="left"/>
    </xf>
    <xf numFmtId="0" fontId="38" fillId="0" borderId="56" xfId="0" applyFont="1" applyBorder="1" applyAlignment="1">
      <alignment horizontal="left"/>
    </xf>
    <xf numFmtId="39" fontId="2" fillId="6" borderId="1" xfId="0" applyNumberFormat="1" applyFont="1" applyFill="1" applyBorder="1" applyAlignment="1">
      <alignment horizontal="center" vertical="center"/>
    </xf>
    <xf numFmtId="39" fontId="2" fillId="6" borderId="3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2" fillId="6" borderId="64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54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/>
    </xf>
    <xf numFmtId="0" fontId="2" fillId="6" borderId="1" xfId="13" applyFont="1" applyFill="1" applyBorder="1" applyAlignment="1">
      <alignment horizontal="center" vertical="center"/>
    </xf>
    <xf numFmtId="0" fontId="2" fillId="6" borderId="2" xfId="13" applyFont="1" applyFill="1" applyBorder="1" applyAlignment="1">
      <alignment horizontal="center" vertical="center"/>
    </xf>
    <xf numFmtId="0" fontId="2" fillId="6" borderId="1" xfId="13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6" borderId="63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56" xfId="0" applyFont="1" applyFill="1" applyBorder="1" applyAlignment="1">
      <alignment horizontal="left" vertical="center" wrapText="1"/>
    </xf>
    <xf numFmtId="0" fontId="2" fillId="3" borderId="56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left" vertical="center"/>
    </xf>
    <xf numFmtId="0" fontId="27" fillId="3" borderId="33" xfId="0" applyFont="1" applyFill="1" applyBorder="1" applyAlignment="1">
      <alignment horizontal="left" vertical="center"/>
    </xf>
    <xf numFmtId="0" fontId="27" fillId="3" borderId="34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6" xfId="13" applyFont="1" applyFill="1" applyBorder="1" applyAlignment="1">
      <alignment horizontal="center"/>
    </xf>
    <xf numFmtId="0" fontId="2" fillId="6" borderId="7" xfId="13" applyFont="1" applyFill="1" applyBorder="1" applyAlignment="1">
      <alignment horizontal="center"/>
    </xf>
    <xf numFmtId="0" fontId="2" fillId="6" borderId="11" xfId="13" applyFont="1" applyFill="1" applyBorder="1" applyAlignment="1">
      <alignment horizontal="center"/>
    </xf>
    <xf numFmtId="0" fontId="2" fillId="6" borderId="12" xfId="13" applyFont="1" applyFill="1" applyBorder="1" applyAlignment="1">
      <alignment horizontal="center"/>
    </xf>
    <xf numFmtId="0" fontId="2" fillId="0" borderId="56" xfId="0" applyFont="1" applyBorder="1" applyAlignment="1">
      <alignment horizontal="left" vertical="center"/>
    </xf>
    <xf numFmtId="0" fontId="7" fillId="6" borderId="3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left" vertical="center"/>
    </xf>
    <xf numFmtId="0" fontId="27" fillId="3" borderId="12" xfId="0" applyFont="1" applyFill="1" applyBorder="1" applyAlignment="1">
      <alignment horizontal="left" vertical="center"/>
    </xf>
    <xf numFmtId="0" fontId="27" fillId="3" borderId="66" xfId="0" applyFont="1" applyFill="1" applyBorder="1" applyAlignment="1">
      <alignment horizontal="left" vertical="center"/>
    </xf>
    <xf numFmtId="0" fontId="2" fillId="6" borderId="6" xfId="13" applyFont="1" applyFill="1" applyBorder="1" applyAlignment="1">
      <alignment horizontal="center" vertical="center" wrapText="1"/>
    </xf>
    <xf numFmtId="0" fontId="2" fillId="6" borderId="7" xfId="13" applyFont="1" applyFill="1" applyBorder="1" applyAlignment="1">
      <alignment horizontal="center" vertical="center" wrapText="1"/>
    </xf>
    <xf numFmtId="0" fontId="2" fillId="6" borderId="11" xfId="13" applyFont="1" applyFill="1" applyBorder="1" applyAlignment="1">
      <alignment horizontal="center" vertical="center" wrapText="1"/>
    </xf>
    <xf numFmtId="0" fontId="2" fillId="6" borderId="12" xfId="13" applyFont="1" applyFill="1" applyBorder="1" applyAlignment="1">
      <alignment horizontal="center" vertical="center" wrapText="1"/>
    </xf>
    <xf numFmtId="0" fontId="2" fillId="6" borderId="6" xfId="13" applyFont="1" applyFill="1" applyBorder="1" applyAlignment="1">
      <alignment horizontal="center" vertical="center"/>
    </xf>
    <xf numFmtId="0" fontId="2" fillId="6" borderId="7" xfId="13" applyFont="1" applyFill="1" applyBorder="1" applyAlignment="1">
      <alignment horizontal="center" vertical="center"/>
    </xf>
    <xf numFmtId="0" fontId="2" fillId="6" borderId="11" xfId="13" applyFont="1" applyFill="1" applyBorder="1" applyAlignment="1">
      <alignment horizontal="center" vertical="center"/>
    </xf>
    <xf numFmtId="0" fontId="2" fillId="6" borderId="12" xfId="13" applyFont="1" applyFill="1" applyBorder="1" applyAlignment="1">
      <alignment horizontal="center" vertical="center"/>
    </xf>
    <xf numFmtId="0" fontId="2" fillId="6" borderId="8" xfId="13" applyFont="1" applyFill="1" applyBorder="1" applyAlignment="1">
      <alignment horizontal="center" vertical="center"/>
    </xf>
    <xf numFmtId="0" fontId="2" fillId="6" borderId="13" xfId="13" applyFont="1" applyFill="1" applyBorder="1" applyAlignment="1">
      <alignment horizontal="center" vertical="center"/>
    </xf>
    <xf numFmtId="0" fontId="2" fillId="0" borderId="58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6" borderId="2" xfId="0" applyFont="1" applyFill="1" applyBorder="1" applyAlignment="1">
      <alignment horizont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18" fillId="3" borderId="27" xfId="18" applyFont="1" applyFill="1" applyBorder="1" applyAlignment="1">
      <alignment horizontal="center" vertical="center"/>
    </xf>
    <xf numFmtId="0" fontId="18" fillId="3" borderId="28" xfId="18" applyFont="1" applyFill="1" applyBorder="1" applyAlignment="1">
      <alignment horizontal="center" vertical="center"/>
    </xf>
    <xf numFmtId="0" fontId="18" fillId="3" borderId="29" xfId="18" applyFont="1" applyFill="1" applyBorder="1" applyAlignment="1">
      <alignment horizontal="center" vertical="center"/>
    </xf>
    <xf numFmtId="0" fontId="12" fillId="3" borderId="17" xfId="18" applyFont="1" applyFill="1" applyBorder="1" applyAlignment="1">
      <alignment horizontal="left" vertical="top"/>
    </xf>
    <xf numFmtId="0" fontId="12" fillId="3" borderId="22" xfId="18" applyFont="1" applyFill="1" applyBorder="1" applyAlignment="1">
      <alignment horizontal="left" vertical="top"/>
    </xf>
    <xf numFmtId="166" fontId="18" fillId="3" borderId="27" xfId="17" applyFont="1" applyFill="1" applyBorder="1" applyAlignment="1">
      <alignment horizontal="center" vertical="center"/>
    </xf>
    <xf numFmtId="166" fontId="18" fillId="3" borderId="28" xfId="17" applyFont="1" applyFill="1" applyBorder="1" applyAlignment="1">
      <alignment horizontal="center" vertical="center"/>
    </xf>
    <xf numFmtId="166" fontId="18" fillId="3" borderId="29" xfId="17" applyFont="1" applyFill="1" applyBorder="1" applyAlignment="1">
      <alignment horizontal="center" vertical="center"/>
    </xf>
    <xf numFmtId="0" fontId="18" fillId="3" borderId="19" xfId="18" applyFont="1" applyFill="1" applyBorder="1" applyAlignment="1">
      <alignment horizontal="center" vertical="center"/>
    </xf>
    <xf numFmtId="0" fontId="18" fillId="3" borderId="23" xfId="18" applyFont="1" applyFill="1" applyBorder="1" applyAlignment="1">
      <alignment horizontal="center" vertical="center"/>
    </xf>
    <xf numFmtId="0" fontId="18" fillId="3" borderId="19" xfId="18" applyFont="1" applyFill="1" applyBorder="1" applyAlignment="1">
      <alignment horizontal="left" vertical="top"/>
    </xf>
    <xf numFmtId="0" fontId="18" fillId="3" borderId="26" xfId="18" applyFont="1" applyFill="1" applyBorder="1" applyAlignment="1">
      <alignment horizontal="left" vertical="top"/>
    </xf>
    <xf numFmtId="0" fontId="12" fillId="3" borderId="4" xfId="18" applyFont="1" applyFill="1" applyBorder="1" applyAlignment="1">
      <alignment horizontal="left" vertical="center"/>
    </xf>
    <xf numFmtId="166" fontId="18" fillId="3" borderId="4" xfId="17" applyFont="1" applyFill="1" applyBorder="1" applyAlignment="1">
      <alignment horizontal="center" vertical="center"/>
    </xf>
    <xf numFmtId="0" fontId="18" fillId="3" borderId="16" xfId="18" applyFont="1" applyFill="1" applyBorder="1" applyAlignment="1">
      <alignment horizontal="center" vertical="center" wrapText="1"/>
    </xf>
    <xf numFmtId="0" fontId="18" fillId="3" borderId="24" xfId="18" applyFont="1" applyFill="1" applyBorder="1" applyAlignment="1">
      <alignment horizontal="center" vertical="center" wrapText="1"/>
    </xf>
    <xf numFmtId="0" fontId="18" fillId="3" borderId="17" xfId="18" applyFont="1" applyFill="1" applyBorder="1" applyAlignment="1">
      <alignment horizontal="left" vertical="center"/>
    </xf>
    <xf numFmtId="0" fontId="18" fillId="3" borderId="22" xfId="18" applyFont="1" applyFill="1" applyBorder="1" applyAlignment="1">
      <alignment horizontal="left" vertical="center"/>
    </xf>
    <xf numFmtId="166" fontId="18" fillId="3" borderId="19" xfId="17" applyFont="1" applyFill="1" applyBorder="1" applyAlignment="1">
      <alignment horizontal="center" vertical="center"/>
    </xf>
    <xf numFmtId="166" fontId="18" fillId="3" borderId="23" xfId="17" applyFont="1" applyFill="1" applyBorder="1" applyAlignment="1">
      <alignment horizontal="center" vertical="center"/>
    </xf>
    <xf numFmtId="166" fontId="18" fillId="3" borderId="26" xfId="17" applyFont="1" applyFill="1" applyBorder="1" applyAlignment="1">
      <alignment horizontal="center" vertical="center"/>
    </xf>
    <xf numFmtId="0" fontId="17" fillId="3" borderId="4" xfId="18" applyFont="1" applyFill="1" applyBorder="1" applyAlignment="1">
      <alignment horizontal="center" vertical="center"/>
    </xf>
    <xf numFmtId="0" fontId="17" fillId="3" borderId="15" xfId="18" applyFont="1" applyFill="1" applyBorder="1" applyAlignment="1">
      <alignment horizontal="center" vertical="center"/>
    </xf>
    <xf numFmtId="166" fontId="17" fillId="3" borderId="4" xfId="17" applyFont="1" applyFill="1" applyBorder="1" applyAlignment="1">
      <alignment horizontal="center" vertical="center"/>
    </xf>
    <xf numFmtId="166" fontId="17" fillId="3" borderId="27" xfId="17" applyFont="1" applyFill="1" applyBorder="1" applyAlignment="1">
      <alignment horizontal="center" vertical="center"/>
    </xf>
    <xf numFmtId="166" fontId="17" fillId="3" borderId="4" xfId="17" applyFont="1" applyFill="1" applyBorder="1" applyAlignment="1">
      <alignment horizontal="center" vertical="center" wrapText="1"/>
    </xf>
    <xf numFmtId="0" fontId="12" fillId="3" borderId="17" xfId="18" applyFont="1" applyFill="1" applyBorder="1" applyAlignment="1">
      <alignment horizontal="center" vertical="center" wrapText="1"/>
    </xf>
    <xf numFmtId="0" fontId="12" fillId="3" borderId="0" xfId="18" applyFont="1" applyFill="1" applyAlignment="1">
      <alignment horizontal="center" vertical="center" wrapText="1"/>
    </xf>
    <xf numFmtId="0" fontId="17" fillId="3" borderId="4" xfId="18" applyFont="1" applyFill="1" applyBorder="1" applyAlignment="1">
      <alignment horizontal="center" vertical="center" wrapText="1"/>
    </xf>
    <xf numFmtId="0" fontId="17" fillId="5" borderId="27" xfId="18" applyFont="1" applyFill="1" applyBorder="1" applyAlignment="1">
      <alignment horizontal="center" vertical="center" wrapText="1"/>
    </xf>
    <xf numFmtId="0" fontId="17" fillId="5" borderId="28" xfId="18" applyFont="1" applyFill="1" applyBorder="1" applyAlignment="1">
      <alignment horizontal="center" vertical="center" wrapText="1"/>
    </xf>
    <xf numFmtId="0" fontId="17" fillId="5" borderId="29" xfId="18" applyFont="1" applyFill="1" applyBorder="1" applyAlignment="1">
      <alignment horizontal="center" vertical="center" wrapText="1"/>
    </xf>
    <xf numFmtId="0" fontId="17" fillId="3" borderId="27" xfId="18" applyFont="1" applyFill="1" applyBorder="1" applyAlignment="1">
      <alignment horizontal="center" vertical="center"/>
    </xf>
    <xf numFmtId="0" fontId="17" fillId="3" borderId="28" xfId="18" applyFont="1" applyFill="1" applyBorder="1" applyAlignment="1">
      <alignment horizontal="center" vertical="center"/>
    </xf>
    <xf numFmtId="4" fontId="17" fillId="5" borderId="27" xfId="18" applyNumberFormat="1" applyFont="1" applyFill="1" applyBorder="1" applyAlignment="1">
      <alignment horizontal="left" vertical="center" wrapText="1"/>
    </xf>
    <xf numFmtId="4" fontId="17" fillId="5" borderId="28" xfId="18" applyNumberFormat="1" applyFont="1" applyFill="1" applyBorder="1" applyAlignment="1">
      <alignment horizontal="left" vertical="center" wrapText="1"/>
    </xf>
    <xf numFmtId="4" fontId="17" fillId="5" borderId="29" xfId="18" applyNumberFormat="1" applyFont="1" applyFill="1" applyBorder="1" applyAlignment="1">
      <alignment horizontal="left" vertical="center" wrapText="1"/>
    </xf>
    <xf numFmtId="166" fontId="17" fillId="3" borderId="29" xfId="17" applyFont="1" applyFill="1" applyBorder="1" applyAlignment="1">
      <alignment horizontal="center" vertical="center"/>
    </xf>
    <xf numFmtId="0" fontId="16" fillId="3" borderId="24" xfId="18" applyFont="1" applyFill="1" applyBorder="1" applyAlignment="1">
      <alignment horizontal="center" vertical="center" wrapText="1"/>
    </xf>
    <xf numFmtId="0" fontId="16" fillId="3" borderId="25" xfId="18" applyFont="1" applyFill="1" applyBorder="1" applyAlignment="1">
      <alignment horizontal="center" vertical="center" wrapText="1"/>
    </xf>
    <xf numFmtId="0" fontId="16" fillId="3" borderId="23" xfId="18" applyFont="1" applyFill="1" applyBorder="1" applyAlignment="1">
      <alignment horizontal="center" vertical="center" wrapText="1"/>
    </xf>
    <xf numFmtId="0" fontId="16" fillId="3" borderId="26" xfId="18" applyFont="1" applyFill="1" applyBorder="1" applyAlignment="1">
      <alignment horizontal="center" vertical="center" wrapText="1"/>
    </xf>
    <xf numFmtId="0" fontId="16" fillId="3" borderId="24" xfId="18" applyFont="1" applyFill="1" applyBorder="1" applyAlignment="1">
      <alignment horizontal="center" vertical="center"/>
    </xf>
    <xf numFmtId="0" fontId="16" fillId="3" borderId="25" xfId="18" applyFont="1" applyFill="1" applyBorder="1" applyAlignment="1">
      <alignment horizontal="center" vertical="center"/>
    </xf>
    <xf numFmtId="166" fontId="16" fillId="3" borderId="16" xfId="17" applyFont="1" applyFill="1" applyBorder="1" applyAlignment="1">
      <alignment horizontal="center" vertical="center" wrapText="1"/>
    </xf>
    <xf numFmtId="166" fontId="16" fillId="3" borderId="24" xfId="17" applyFont="1" applyFill="1" applyBorder="1" applyAlignment="1">
      <alignment horizontal="center" vertical="center" wrapText="1"/>
    </xf>
    <xf numFmtId="166" fontId="16" fillId="3" borderId="25" xfId="17" applyFont="1" applyFill="1" applyBorder="1" applyAlignment="1">
      <alignment horizontal="center" vertical="center" wrapText="1"/>
    </xf>
    <xf numFmtId="166" fontId="16" fillId="3" borderId="19" xfId="17" applyFont="1" applyFill="1" applyBorder="1" applyAlignment="1">
      <alignment horizontal="center" vertical="center" wrapText="1"/>
    </xf>
    <xf numFmtId="166" fontId="16" fillId="3" borderId="23" xfId="17" applyFont="1" applyFill="1" applyBorder="1" applyAlignment="1">
      <alignment horizontal="center" vertical="center" wrapText="1"/>
    </xf>
    <xf numFmtId="166" fontId="16" fillId="3" borderId="26" xfId="17" applyFont="1" applyFill="1" applyBorder="1" applyAlignment="1">
      <alignment horizontal="center" vertical="center" wrapText="1"/>
    </xf>
    <xf numFmtId="0" fontId="16" fillId="3" borderId="23" xfId="18" applyFont="1" applyFill="1" applyBorder="1" applyAlignment="1">
      <alignment horizontal="center" vertical="center"/>
    </xf>
    <xf numFmtId="0" fontId="16" fillId="3" borderId="26" xfId="18" applyFont="1" applyFill="1" applyBorder="1" applyAlignment="1">
      <alignment horizontal="center" vertical="center"/>
    </xf>
    <xf numFmtId="0" fontId="15" fillId="3" borderId="19" xfId="18" applyFont="1" applyFill="1" applyBorder="1" applyAlignment="1">
      <alignment horizontal="center"/>
    </xf>
    <xf numFmtId="0" fontId="15" fillId="3" borderId="23" xfId="18" applyFont="1" applyFill="1" applyBorder="1" applyAlignment="1">
      <alignment horizontal="center"/>
    </xf>
    <xf numFmtId="0" fontId="15" fillId="3" borderId="26" xfId="18" applyFont="1" applyFill="1" applyBorder="1" applyAlignment="1">
      <alignment horizontal="center"/>
    </xf>
    <xf numFmtId="0" fontId="18" fillId="0" borderId="27" xfId="18" applyFont="1" applyBorder="1" applyAlignment="1">
      <alignment horizontal="center" vertical="center"/>
    </xf>
    <xf numFmtId="0" fontId="18" fillId="0" borderId="28" xfId="18" applyFont="1" applyBorder="1" applyAlignment="1">
      <alignment horizontal="center" vertical="center"/>
    </xf>
    <xf numFmtId="0" fontId="18" fillId="0" borderId="29" xfId="18" applyFont="1" applyBorder="1" applyAlignment="1">
      <alignment horizontal="center" vertical="center"/>
    </xf>
    <xf numFmtId="166" fontId="18" fillId="0" borderId="27" xfId="17" applyFont="1" applyFill="1" applyBorder="1" applyAlignment="1">
      <alignment horizontal="center" vertical="center"/>
    </xf>
    <xf numFmtId="166" fontId="18" fillId="0" borderId="28" xfId="17" applyFont="1" applyFill="1" applyBorder="1" applyAlignment="1">
      <alignment horizontal="center" vertical="center"/>
    </xf>
    <xf numFmtId="166" fontId="18" fillId="0" borderId="29" xfId="17" applyFont="1" applyFill="1" applyBorder="1" applyAlignment="1">
      <alignment horizontal="center" vertical="center"/>
    </xf>
    <xf numFmtId="0" fontId="18" fillId="2" borderId="19" xfId="18" applyFont="1" applyFill="1" applyBorder="1" applyAlignment="1">
      <alignment horizontal="center" vertical="center"/>
    </xf>
    <xf numFmtId="0" fontId="18" fillId="2" borderId="23" xfId="18" applyFont="1" applyFill="1" applyBorder="1" applyAlignment="1">
      <alignment horizontal="center" vertical="center"/>
    </xf>
    <xf numFmtId="166" fontId="18" fillId="2" borderId="27" xfId="17" applyFont="1" applyFill="1" applyBorder="1" applyAlignment="1">
      <alignment horizontal="center" vertical="center"/>
    </xf>
    <xf numFmtId="166" fontId="18" fillId="2" borderId="28" xfId="17" applyFont="1" applyFill="1" applyBorder="1" applyAlignment="1">
      <alignment horizontal="center" vertical="center"/>
    </xf>
    <xf numFmtId="166" fontId="18" fillId="2" borderId="29" xfId="17" applyFont="1" applyFill="1" applyBorder="1" applyAlignment="1">
      <alignment horizontal="center" vertical="center"/>
    </xf>
    <xf numFmtId="0" fontId="18" fillId="0" borderId="16" xfId="18" applyFont="1" applyBorder="1" applyAlignment="1">
      <alignment horizontal="center" vertical="center" wrapText="1"/>
    </xf>
    <xf numFmtId="0" fontId="18" fillId="0" borderId="24" xfId="18" applyFont="1" applyBorder="1" applyAlignment="1">
      <alignment horizontal="center" vertical="center" wrapText="1"/>
    </xf>
    <xf numFmtId="166" fontId="18" fillId="0" borderId="19" xfId="17" applyFont="1" applyBorder="1" applyAlignment="1">
      <alignment horizontal="center" vertical="center"/>
    </xf>
    <xf numFmtId="166" fontId="18" fillId="0" borderId="23" xfId="17" applyFont="1" applyBorder="1" applyAlignment="1">
      <alignment horizontal="center" vertical="center"/>
    </xf>
    <xf numFmtId="166" fontId="18" fillId="0" borderId="26" xfId="17" applyFont="1" applyBorder="1" applyAlignment="1">
      <alignment horizontal="center" vertical="center"/>
    </xf>
    <xf numFmtId="0" fontId="17" fillId="4" borderId="27" xfId="18" applyFont="1" applyFill="1" applyBorder="1" applyAlignment="1">
      <alignment horizontal="center" vertical="center"/>
    </xf>
    <xf numFmtId="0" fontId="17" fillId="4" borderId="28" xfId="18" applyFont="1" applyFill="1" applyBorder="1" applyAlignment="1">
      <alignment horizontal="center" vertical="center"/>
    </xf>
    <xf numFmtId="166" fontId="17" fillId="4" borderId="27" xfId="17" applyFont="1" applyFill="1" applyBorder="1" applyAlignment="1">
      <alignment horizontal="center" vertical="center"/>
    </xf>
    <xf numFmtId="166" fontId="17" fillId="4" borderId="29" xfId="17" applyFont="1" applyFill="1" applyBorder="1" applyAlignment="1">
      <alignment horizontal="center" vertical="center"/>
    </xf>
    <xf numFmtId="0" fontId="17" fillId="4" borderId="4" xfId="18" applyFont="1" applyFill="1" applyBorder="1" applyAlignment="1">
      <alignment horizontal="center" vertical="center"/>
    </xf>
    <xf numFmtId="0" fontId="17" fillId="4" borderId="15" xfId="18" applyFont="1" applyFill="1" applyBorder="1" applyAlignment="1">
      <alignment horizontal="center" vertical="center"/>
    </xf>
    <xf numFmtId="166" fontId="17" fillId="4" borderId="4" xfId="17" applyFont="1" applyFill="1" applyBorder="1" applyAlignment="1">
      <alignment horizontal="center" vertical="center"/>
    </xf>
    <xf numFmtId="166" fontId="17" fillId="4" borderId="4" xfId="17" applyFont="1" applyFill="1" applyBorder="1" applyAlignment="1">
      <alignment horizontal="center" vertical="center" wrapText="1"/>
    </xf>
    <xf numFmtId="0" fontId="12" fillId="0" borderId="17" xfId="18" applyFont="1" applyBorder="1" applyAlignment="1">
      <alignment horizontal="center" vertical="center" wrapText="1"/>
    </xf>
    <xf numFmtId="0" fontId="12" fillId="0" borderId="0" xfId="18" applyFont="1" applyAlignment="1">
      <alignment horizontal="center" vertical="center" wrapText="1"/>
    </xf>
    <xf numFmtId="166" fontId="18" fillId="0" borderId="4" xfId="17" applyFont="1" applyBorder="1" applyAlignment="1">
      <alignment horizontal="center" vertical="center"/>
    </xf>
    <xf numFmtId="0" fontId="17" fillId="4" borderId="4" xfId="18" applyFont="1" applyFill="1" applyBorder="1" applyAlignment="1">
      <alignment horizontal="center" vertical="center" wrapText="1"/>
    </xf>
    <xf numFmtId="0" fontId="16" fillId="0" borderId="24" xfId="18" applyFont="1" applyBorder="1" applyAlignment="1">
      <alignment horizontal="center" vertical="center" wrapText="1"/>
    </xf>
    <xf numFmtId="0" fontId="16" fillId="0" borderId="25" xfId="18" applyFont="1" applyBorder="1" applyAlignment="1">
      <alignment horizontal="center" vertical="center" wrapText="1"/>
    </xf>
    <xf numFmtId="0" fontId="16" fillId="0" borderId="23" xfId="18" applyFont="1" applyBorder="1" applyAlignment="1">
      <alignment horizontal="center" vertical="center" wrapText="1"/>
    </xf>
    <xf numFmtId="0" fontId="16" fillId="0" borderId="26" xfId="18" applyFont="1" applyBorder="1" applyAlignment="1">
      <alignment horizontal="center" vertical="center" wrapText="1"/>
    </xf>
    <xf numFmtId="0" fontId="16" fillId="0" borderId="24" xfId="18" applyFont="1" applyBorder="1" applyAlignment="1">
      <alignment horizontal="center" vertical="center"/>
    </xf>
    <xf numFmtId="0" fontId="16" fillId="0" borderId="25" xfId="18" applyFont="1" applyBorder="1" applyAlignment="1">
      <alignment horizontal="center" vertical="center"/>
    </xf>
    <xf numFmtId="166" fontId="16" fillId="0" borderId="16" xfId="17" applyFont="1" applyBorder="1" applyAlignment="1">
      <alignment horizontal="center" vertical="center" wrapText="1"/>
    </xf>
    <xf numFmtId="166" fontId="16" fillId="0" borderId="24" xfId="17" applyFont="1" applyBorder="1" applyAlignment="1">
      <alignment horizontal="center" vertical="center" wrapText="1"/>
    </xf>
    <xf numFmtId="166" fontId="16" fillId="0" borderId="25" xfId="17" applyFont="1" applyBorder="1" applyAlignment="1">
      <alignment horizontal="center" vertical="center" wrapText="1"/>
    </xf>
    <xf numFmtId="166" fontId="16" fillId="0" borderId="19" xfId="17" applyFont="1" applyBorder="1" applyAlignment="1">
      <alignment horizontal="center" vertical="center" wrapText="1"/>
    </xf>
    <xf numFmtId="166" fontId="16" fillId="0" borderId="23" xfId="17" applyFont="1" applyBorder="1" applyAlignment="1">
      <alignment horizontal="center" vertical="center" wrapText="1"/>
    </xf>
    <xf numFmtId="166" fontId="16" fillId="0" borderId="26" xfId="17" applyFont="1" applyBorder="1" applyAlignment="1">
      <alignment horizontal="center" vertical="center" wrapText="1"/>
    </xf>
    <xf numFmtId="0" fontId="16" fillId="0" borderId="23" xfId="18" applyFont="1" applyBorder="1" applyAlignment="1">
      <alignment horizontal="center" vertical="center"/>
    </xf>
    <xf numFmtId="0" fontId="16" fillId="0" borderId="26" xfId="18" applyFont="1" applyBorder="1" applyAlignment="1">
      <alignment horizontal="center" vertical="center"/>
    </xf>
    <xf numFmtId="0" fontId="15" fillId="0" borderId="19" xfId="18" applyFont="1" applyBorder="1" applyAlignment="1">
      <alignment horizontal="center"/>
    </xf>
    <xf numFmtId="0" fontId="15" fillId="0" borderId="23" xfId="18" applyFont="1" applyBorder="1" applyAlignment="1">
      <alignment horizontal="center"/>
    </xf>
    <xf numFmtId="0" fontId="15" fillId="0" borderId="26" xfId="18" applyFont="1" applyBorder="1" applyAlignment="1">
      <alignment horizontal="center"/>
    </xf>
    <xf numFmtId="166" fontId="18" fillId="0" borderId="27" xfId="17" applyFont="1" applyBorder="1" applyAlignment="1">
      <alignment horizontal="center" vertical="center"/>
    </xf>
    <xf numFmtId="166" fontId="18" fillId="0" borderId="28" xfId="17" applyFont="1" applyBorder="1" applyAlignment="1">
      <alignment horizontal="center" vertical="center"/>
    </xf>
    <xf numFmtId="166" fontId="18" fillId="0" borderId="29" xfId="17" applyFont="1" applyBorder="1" applyAlignment="1">
      <alignment horizontal="center" vertical="center"/>
    </xf>
    <xf numFmtId="4" fontId="17" fillId="6" borderId="27" xfId="18" applyNumberFormat="1" applyFont="1" applyFill="1" applyBorder="1" applyAlignment="1">
      <alignment horizontal="left" vertical="center" wrapText="1"/>
    </xf>
    <xf numFmtId="4" fontId="17" fillId="6" borderId="28" xfId="18" applyNumberFormat="1" applyFont="1" applyFill="1" applyBorder="1" applyAlignment="1">
      <alignment horizontal="left" vertical="center" wrapText="1"/>
    </xf>
    <xf numFmtId="4" fontId="17" fillId="6" borderId="29" xfId="18" applyNumberFormat="1" applyFont="1" applyFill="1" applyBorder="1" applyAlignment="1">
      <alignment horizontal="left" vertical="center" wrapText="1"/>
    </xf>
    <xf numFmtId="0" fontId="12" fillId="0" borderId="22" xfId="18" applyFont="1" applyBorder="1" applyAlignment="1">
      <alignment horizontal="center" vertical="center" wrapText="1"/>
    </xf>
    <xf numFmtId="0" fontId="12" fillId="3" borderId="16" xfId="18" applyFont="1" applyFill="1" applyBorder="1" applyAlignment="1">
      <alignment horizontal="left" vertical="center"/>
    </xf>
    <xf numFmtId="0" fontId="12" fillId="3" borderId="25" xfId="18" applyFont="1" applyFill="1" applyBorder="1" applyAlignment="1">
      <alignment horizontal="left" vertical="center"/>
    </xf>
    <xf numFmtId="0" fontId="15" fillId="0" borderId="27" xfId="18" applyFont="1" applyBorder="1" applyAlignment="1">
      <alignment horizontal="center"/>
    </xf>
    <xf numFmtId="0" fontId="15" fillId="0" borderId="28" xfId="18" applyFont="1" applyBorder="1" applyAlignment="1">
      <alignment horizontal="center"/>
    </xf>
    <xf numFmtId="0" fontId="15" fillId="0" borderId="29" xfId="18" applyFont="1" applyBorder="1" applyAlignment="1">
      <alignment horizontal="center"/>
    </xf>
    <xf numFmtId="0" fontId="15" fillId="0" borderId="24" xfId="18" applyFont="1" applyBorder="1" applyAlignment="1">
      <alignment horizontal="center"/>
    </xf>
    <xf numFmtId="0" fontId="15" fillId="0" borderId="0" xfId="18" applyFont="1" applyAlignment="1">
      <alignment horizontal="center"/>
    </xf>
    <xf numFmtId="0" fontId="18" fillId="2" borderId="27" xfId="18" applyFont="1" applyFill="1" applyBorder="1" applyAlignment="1">
      <alignment horizontal="center" vertical="center"/>
    </xf>
    <xf numFmtId="0" fontId="18" fillId="2" borderId="28" xfId="18" applyFont="1" applyFill="1" applyBorder="1" applyAlignment="1">
      <alignment horizontal="center" vertical="center"/>
    </xf>
    <xf numFmtId="0" fontId="18" fillId="2" borderId="29" xfId="18" applyFont="1" applyFill="1" applyBorder="1" applyAlignment="1">
      <alignment horizontal="center" vertical="center"/>
    </xf>
    <xf numFmtId="0" fontId="18" fillId="0" borderId="27" xfId="18" applyFont="1" applyBorder="1" applyAlignment="1">
      <alignment horizontal="center" vertical="center" wrapText="1"/>
    </xf>
    <xf numFmtId="0" fontId="18" fillId="0" borderId="28" xfId="18" applyFont="1" applyBorder="1" applyAlignment="1">
      <alignment horizontal="center" vertical="center" wrapText="1"/>
    </xf>
    <xf numFmtId="0" fontId="18" fillId="0" borderId="29" xfId="18" applyFont="1" applyBorder="1" applyAlignment="1">
      <alignment horizontal="center" vertical="center" wrapText="1"/>
    </xf>
    <xf numFmtId="0" fontId="17" fillId="4" borderId="29" xfId="18" applyFont="1" applyFill="1" applyBorder="1" applyAlignment="1">
      <alignment horizontal="center" vertical="center"/>
    </xf>
    <xf numFmtId="0" fontId="17" fillId="4" borderId="16" xfId="18" applyFont="1" applyFill="1" applyBorder="1" applyAlignment="1">
      <alignment horizontal="center" vertical="center"/>
    </xf>
    <xf numFmtId="0" fontId="17" fillId="4" borderId="24" xfId="18" applyFont="1" applyFill="1" applyBorder="1" applyAlignment="1">
      <alignment horizontal="center" vertical="center"/>
    </xf>
    <xf numFmtId="0" fontId="17" fillId="4" borderId="25" xfId="18" applyFont="1" applyFill="1" applyBorder="1" applyAlignment="1">
      <alignment horizontal="center" vertical="center"/>
    </xf>
    <xf numFmtId="0" fontId="17" fillId="4" borderId="19" xfId="18" applyFont="1" applyFill="1" applyBorder="1" applyAlignment="1">
      <alignment horizontal="center" vertical="center"/>
    </xf>
    <xf numFmtId="0" fontId="17" fillId="4" borderId="23" xfId="18" applyFont="1" applyFill="1" applyBorder="1" applyAlignment="1">
      <alignment horizontal="center" vertical="center"/>
    </xf>
    <xf numFmtId="0" fontId="17" fillId="4" borderId="26" xfId="18" applyFont="1" applyFill="1" applyBorder="1" applyAlignment="1">
      <alignment horizontal="center" vertical="center"/>
    </xf>
    <xf numFmtId="0" fontId="17" fillId="4" borderId="14" xfId="18" applyFont="1" applyFill="1" applyBorder="1" applyAlignment="1">
      <alignment horizontal="center" vertical="center"/>
    </xf>
    <xf numFmtId="166" fontId="17" fillId="4" borderId="28" xfId="17" applyFont="1" applyFill="1" applyBorder="1" applyAlignment="1">
      <alignment horizontal="center" vertical="center"/>
    </xf>
    <xf numFmtId="166" fontId="17" fillId="4" borderId="15" xfId="17" applyFont="1" applyFill="1" applyBorder="1" applyAlignment="1">
      <alignment horizontal="center" vertical="center" wrapText="1"/>
    </xf>
    <xf numFmtId="166" fontId="17" fillId="4" borderId="14" xfId="17" applyFont="1" applyFill="1" applyBorder="1" applyAlignment="1">
      <alignment horizontal="center" vertical="center" wrapText="1"/>
    </xf>
    <xf numFmtId="0" fontId="12" fillId="0" borderId="16" xfId="18" applyFont="1" applyBorder="1" applyAlignment="1">
      <alignment horizontal="center" vertical="center" wrapText="1"/>
    </xf>
    <xf numFmtId="0" fontId="12" fillId="0" borderId="24" xfId="18" applyFont="1" applyBorder="1" applyAlignment="1">
      <alignment horizontal="center" vertical="center" wrapText="1"/>
    </xf>
    <xf numFmtId="0" fontId="12" fillId="0" borderId="25" xfId="18" applyFont="1" applyBorder="1" applyAlignment="1">
      <alignment horizontal="center" vertical="center" wrapText="1"/>
    </xf>
    <xf numFmtId="0" fontId="12" fillId="0" borderId="19" xfId="18" applyFont="1" applyBorder="1" applyAlignment="1">
      <alignment horizontal="center" vertical="center" wrapText="1"/>
    </xf>
    <xf numFmtId="0" fontId="12" fillId="0" borderId="23" xfId="18" applyFont="1" applyBorder="1" applyAlignment="1">
      <alignment horizontal="center" vertical="center" wrapText="1"/>
    </xf>
    <xf numFmtId="0" fontId="12" fillId="0" borderId="26" xfId="18" applyFont="1" applyBorder="1" applyAlignment="1">
      <alignment horizontal="center" vertical="center" wrapText="1"/>
    </xf>
    <xf numFmtId="0" fontId="17" fillId="4" borderId="27" xfId="18" applyFont="1" applyFill="1" applyBorder="1" applyAlignment="1">
      <alignment horizontal="center" vertical="center" wrapText="1"/>
    </xf>
    <xf numFmtId="0" fontId="17" fillId="4" borderId="29" xfId="18" applyFont="1" applyFill="1" applyBorder="1" applyAlignment="1">
      <alignment horizontal="center" vertical="center" wrapText="1"/>
    </xf>
    <xf numFmtId="0" fontId="16" fillId="0" borderId="16" xfId="18" applyFont="1" applyBorder="1" applyAlignment="1">
      <alignment horizontal="center" vertical="center"/>
    </xf>
    <xf numFmtId="0" fontId="16" fillId="0" borderId="19" xfId="18" applyFont="1" applyBorder="1" applyAlignment="1">
      <alignment horizontal="center" vertical="center"/>
    </xf>
    <xf numFmtId="4" fontId="17" fillId="0" borderId="27" xfId="18" applyNumberFormat="1" applyFont="1" applyBorder="1" applyAlignment="1">
      <alignment horizontal="left" vertical="center" wrapText="1"/>
    </xf>
    <xf numFmtId="4" fontId="17" fillId="0" borderId="28" xfId="18" applyNumberFormat="1" applyFont="1" applyBorder="1" applyAlignment="1">
      <alignment horizontal="left" vertical="center" wrapText="1"/>
    </xf>
    <xf numFmtId="4" fontId="17" fillId="0" borderId="29" xfId="18" applyNumberFormat="1" applyFont="1" applyBorder="1" applyAlignment="1">
      <alignment horizontal="left" vertical="center" wrapText="1"/>
    </xf>
  </cellXfs>
  <cellStyles count="47">
    <cellStyle name="Excel_BuiltIn_Currency" xfId="36" xr:uid="{00000000-0005-0000-0000-000000000000}"/>
    <cellStyle name="Heading" xfId="37" xr:uid="{00000000-0005-0000-0000-000001000000}"/>
    <cellStyle name="Heading1" xfId="38" xr:uid="{00000000-0005-0000-0000-000002000000}"/>
    <cellStyle name="Millares [0]" xfId="30" builtinId="6"/>
    <cellStyle name="Millares [0] 2" xfId="9" xr:uid="{00000000-0005-0000-0000-000005000000}"/>
    <cellStyle name="Millares 18" xfId="32" xr:uid="{00000000-0005-0000-0000-000006000000}"/>
    <cellStyle name="Millares 2" xfId="3" xr:uid="{00000000-0005-0000-0000-000007000000}"/>
    <cellStyle name="Millares 2 2" xfId="16" xr:uid="{00000000-0005-0000-0000-000008000000}"/>
    <cellStyle name="Millares 2 2 2" xfId="33" xr:uid="{00000000-0005-0000-0000-000009000000}"/>
    <cellStyle name="Millares 20" xfId="28" xr:uid="{00000000-0005-0000-0000-00000A000000}"/>
    <cellStyle name="Millares 21" xfId="27" xr:uid="{00000000-0005-0000-0000-00000B000000}"/>
    <cellStyle name="Millares 22" xfId="25" xr:uid="{00000000-0005-0000-0000-00000C000000}"/>
    <cellStyle name="Millares 3" xfId="17" xr:uid="{00000000-0005-0000-0000-00000D000000}"/>
    <cellStyle name="Millares 3 2" xfId="44" xr:uid="{00000000-0005-0000-0000-00000E000000}"/>
    <cellStyle name="Millares 4" xfId="23" xr:uid="{00000000-0005-0000-0000-00000F000000}"/>
    <cellStyle name="Millares 41" xfId="29" xr:uid="{00000000-0005-0000-0000-000010000000}"/>
    <cellStyle name="Millares 8" xfId="24" xr:uid="{00000000-0005-0000-0000-000011000000}"/>
    <cellStyle name="Millares_Actas de obra" xfId="21" xr:uid="{00000000-0005-0000-0000-000012000000}"/>
    <cellStyle name="Moneda" xfId="1" builtinId="4"/>
    <cellStyle name="Moneda [0] 2" xfId="45" xr:uid="{00000000-0005-0000-0000-000014000000}"/>
    <cellStyle name="Moneda 2" xfId="2" xr:uid="{00000000-0005-0000-0000-000015000000}"/>
    <cellStyle name="Moneda 2 2" xfId="19" xr:uid="{00000000-0005-0000-0000-000016000000}"/>
    <cellStyle name="Moneda 24" xfId="12" xr:uid="{00000000-0005-0000-0000-000017000000}"/>
    <cellStyle name="Moneda 3" xfId="7" xr:uid="{00000000-0005-0000-0000-000018000000}"/>
    <cellStyle name="Moneda 3 2" xfId="31" xr:uid="{00000000-0005-0000-0000-000019000000}"/>
    <cellStyle name="Moneda 4" xfId="14" xr:uid="{00000000-0005-0000-0000-00001A000000}"/>
    <cellStyle name="Moneda_AIU" xfId="43" xr:uid="{00000000-0005-0000-0000-00001B000000}"/>
    <cellStyle name="Moneda_Propuesta Ruben 2" xfId="22" xr:uid="{00000000-0005-0000-0000-00001C000000}"/>
    <cellStyle name="Normal" xfId="0" builtinId="0"/>
    <cellStyle name="Normal 10" xfId="13" xr:uid="{00000000-0005-0000-0000-00001E000000}"/>
    <cellStyle name="Normal 15" xfId="46" xr:uid="{00000000-0005-0000-0000-00001F000000}"/>
    <cellStyle name="Normal 2" xfId="5" xr:uid="{00000000-0005-0000-0000-000020000000}"/>
    <cellStyle name="Normal 2 2" xfId="18" xr:uid="{00000000-0005-0000-0000-000021000000}"/>
    <cellStyle name="Normal 2 3" xfId="35" xr:uid="{00000000-0005-0000-0000-000022000000}"/>
    <cellStyle name="Normal 2 4" xfId="26" xr:uid="{00000000-0005-0000-0000-000023000000}"/>
    <cellStyle name="Normal 34" xfId="11" xr:uid="{00000000-0005-0000-0000-000024000000}"/>
    <cellStyle name="Normal 4" xfId="6" xr:uid="{00000000-0005-0000-0000-000025000000}"/>
    <cellStyle name="Normal 5" xfId="4" xr:uid="{00000000-0005-0000-0000-000026000000}"/>
    <cellStyle name="Normal 5 2" xfId="10" xr:uid="{00000000-0005-0000-0000-000027000000}"/>
    <cellStyle name="Normal_Actas de obra" xfId="20" xr:uid="{00000000-0005-0000-0000-000028000000}"/>
    <cellStyle name="Notas 2" xfId="39" xr:uid="{00000000-0005-0000-0000-000029000000}"/>
    <cellStyle name="Porcentaje 2" xfId="15" xr:uid="{00000000-0005-0000-0000-00002B000000}"/>
    <cellStyle name="Porcentaje 3 2" xfId="34" xr:uid="{00000000-0005-0000-0000-00002C000000}"/>
    <cellStyle name="Porcentual 3" xfId="8" xr:uid="{00000000-0005-0000-0000-00002D000000}"/>
    <cellStyle name="Result" xfId="40" xr:uid="{00000000-0005-0000-0000-00002E000000}"/>
    <cellStyle name="Result2" xfId="41" xr:uid="{00000000-0005-0000-0000-00002F000000}"/>
    <cellStyle name="Título 4" xfId="42" xr:uid="{00000000-0005-0000-0000-000030000000}"/>
  </cellStyles>
  <dxfs count="0"/>
  <tableStyles count="0" defaultTableStyle="TableStyleMedium2" defaultPivotStyle="PivotStyleLight16"/>
  <colors>
    <mruColors>
      <color rgb="FFFA90FD"/>
      <color rgb="FFF8F1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61572</xdr:colOff>
      <xdr:row>2</xdr:row>
      <xdr:rowOff>23219</xdr:rowOff>
    </xdr:from>
    <xdr:to>
      <xdr:col>2</xdr:col>
      <xdr:colOff>2857500</xdr:colOff>
      <xdr:row>7</xdr:row>
      <xdr:rowOff>86621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E2D1F43-72BA-4763-938C-E66810E75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397" y="423269"/>
          <a:ext cx="2795928" cy="10254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  <xdr:oneCellAnchor>
    <xdr:from>
      <xdr:col>15</xdr:col>
      <xdr:colOff>209551</xdr:colOff>
      <xdr:row>1</xdr:row>
      <xdr:rowOff>161925</xdr:rowOff>
    </xdr:from>
    <xdr:ext cx="1228724" cy="437320"/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  <xdr:oneCellAnchor>
    <xdr:from>
      <xdr:col>15</xdr:col>
      <xdr:colOff>209551</xdr:colOff>
      <xdr:row>1</xdr:row>
      <xdr:rowOff>161925</xdr:rowOff>
    </xdr:from>
    <xdr:ext cx="1228724" cy="437320"/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6" y="219075"/>
          <a:ext cx="1228724" cy="43732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  <xdr:oneCellAnchor>
    <xdr:from>
      <xdr:col>15</xdr:col>
      <xdr:colOff>209551</xdr:colOff>
      <xdr:row>1</xdr:row>
      <xdr:rowOff>161925</xdr:rowOff>
    </xdr:from>
    <xdr:ext cx="1228724" cy="437320"/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6" y="219075"/>
          <a:ext cx="1228724" cy="43732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  <xdr:oneCellAnchor>
    <xdr:from>
      <xdr:col>15</xdr:col>
      <xdr:colOff>209551</xdr:colOff>
      <xdr:row>1</xdr:row>
      <xdr:rowOff>161925</xdr:rowOff>
    </xdr:from>
    <xdr:ext cx="1228724" cy="437320"/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  <xdr:oneCellAnchor>
    <xdr:from>
      <xdr:col>15</xdr:col>
      <xdr:colOff>209551</xdr:colOff>
      <xdr:row>1</xdr:row>
      <xdr:rowOff>161925</xdr:rowOff>
    </xdr:from>
    <xdr:ext cx="1228724" cy="437320"/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6" y="219075"/>
          <a:ext cx="1228724" cy="43732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  <xdr:oneCellAnchor>
    <xdr:from>
      <xdr:col>15</xdr:col>
      <xdr:colOff>209551</xdr:colOff>
      <xdr:row>1</xdr:row>
      <xdr:rowOff>161925</xdr:rowOff>
    </xdr:from>
    <xdr:ext cx="1228724" cy="437320"/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  <xdr:oneCellAnchor>
    <xdr:from>
      <xdr:col>15</xdr:col>
      <xdr:colOff>209551</xdr:colOff>
      <xdr:row>1</xdr:row>
      <xdr:rowOff>161925</xdr:rowOff>
    </xdr:from>
    <xdr:ext cx="1228724" cy="437320"/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  <xdr:oneCellAnchor>
    <xdr:from>
      <xdr:col>15</xdr:col>
      <xdr:colOff>209551</xdr:colOff>
      <xdr:row>1</xdr:row>
      <xdr:rowOff>161925</xdr:rowOff>
    </xdr:from>
    <xdr:ext cx="1226975" cy="435376"/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75" y="220241"/>
          <a:ext cx="1226975" cy="435376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  <xdr:oneCellAnchor>
    <xdr:from>
      <xdr:col>15</xdr:col>
      <xdr:colOff>209551</xdr:colOff>
      <xdr:row>1</xdr:row>
      <xdr:rowOff>161925</xdr:rowOff>
    </xdr:from>
    <xdr:ext cx="1226975" cy="435376"/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75" y="220241"/>
          <a:ext cx="1226975" cy="43537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  <xdr:oneCellAnchor>
    <xdr:from>
      <xdr:col>15</xdr:col>
      <xdr:colOff>209551</xdr:colOff>
      <xdr:row>1</xdr:row>
      <xdr:rowOff>161925</xdr:rowOff>
    </xdr:from>
    <xdr:ext cx="1228724" cy="437320"/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oneCellAnchor>
  <xdr:oneCellAnchor>
    <xdr:from>
      <xdr:col>2</xdr:col>
      <xdr:colOff>209551</xdr:colOff>
      <xdr:row>26</xdr:row>
      <xdr:rowOff>161925</xdr:rowOff>
    </xdr:from>
    <xdr:ext cx="1228724" cy="437320"/>
    <xdr:pic>
      <xdr:nvPicPr>
        <xdr:cNvPr id="11" name="Imagen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oneCellAnchor>
  <xdr:oneCellAnchor>
    <xdr:from>
      <xdr:col>15</xdr:col>
      <xdr:colOff>209551</xdr:colOff>
      <xdr:row>26</xdr:row>
      <xdr:rowOff>161925</xdr:rowOff>
    </xdr:from>
    <xdr:ext cx="1228724" cy="437320"/>
    <xdr:pic>
      <xdr:nvPicPr>
        <xdr:cNvPr id="12" name="Imagen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1" y="219075"/>
          <a:ext cx="1228724" cy="43732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3</xdr:row>
      <xdr:rowOff>9886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  <xdr:oneCellAnchor>
    <xdr:from>
      <xdr:col>15</xdr:col>
      <xdr:colOff>209551</xdr:colOff>
      <xdr:row>1</xdr:row>
      <xdr:rowOff>161925</xdr:rowOff>
    </xdr:from>
    <xdr:ext cx="1225152" cy="433352"/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098" y="221456"/>
          <a:ext cx="1225152" cy="433352"/>
        </a:xfrm>
        <a:prstGeom prst="rect">
          <a:avLst/>
        </a:prstGeom>
      </xdr:spPr>
    </xdr:pic>
    <xdr:clientData/>
  </xdr:oneCellAnchor>
  <xdr:oneCellAnchor>
    <xdr:from>
      <xdr:col>2</xdr:col>
      <xdr:colOff>209551</xdr:colOff>
      <xdr:row>26</xdr:row>
      <xdr:rowOff>161925</xdr:rowOff>
    </xdr:from>
    <xdr:ext cx="1225152" cy="433352"/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098" y="221456"/>
          <a:ext cx="1225152" cy="43335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  <xdr:oneCellAnchor>
    <xdr:from>
      <xdr:col>15</xdr:col>
      <xdr:colOff>209551</xdr:colOff>
      <xdr:row>1</xdr:row>
      <xdr:rowOff>161925</xdr:rowOff>
    </xdr:from>
    <xdr:ext cx="1239251" cy="437320"/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025" y="222083"/>
          <a:ext cx="1239251" cy="43732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209551</xdr:colOff>
      <xdr:row>1</xdr:row>
      <xdr:rowOff>161925</xdr:rowOff>
    </xdr:from>
    <xdr:ext cx="1228724" cy="437320"/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  <xdr:oneCellAnchor>
    <xdr:from>
      <xdr:col>15</xdr:col>
      <xdr:colOff>209551</xdr:colOff>
      <xdr:row>1</xdr:row>
      <xdr:rowOff>161925</xdr:rowOff>
    </xdr:from>
    <xdr:ext cx="1228724" cy="437320"/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1</xdr:row>
      <xdr:rowOff>161925</xdr:rowOff>
    </xdr:from>
    <xdr:to>
      <xdr:col>5</xdr:col>
      <xdr:colOff>95250</xdr:colOff>
      <xdr:row>2</xdr:row>
      <xdr:rowOff>218245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twoCellAnchor>
  <xdr:oneCellAnchor>
    <xdr:from>
      <xdr:col>15</xdr:col>
      <xdr:colOff>209551</xdr:colOff>
      <xdr:row>1</xdr:row>
      <xdr:rowOff>161925</xdr:rowOff>
    </xdr:from>
    <xdr:ext cx="1228724" cy="437320"/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19075"/>
          <a:ext cx="1228724" cy="4373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jc/Desktop/TRUJILLO/ACTAS/ACTA%205%20TRUJILLO%202018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gjc\Desktop\TRUJILLO\ACTAS\ACTA%205%20TRUJILLO%202018-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RECIOS%20UNITARIOS%202020-EXCELL%20GOB%20R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RECIOS%20UNITARIOS%202020-EXCELL%20GOB%20RD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AD7827\Propuesta%20Econ&#243;mica%20C-DELRIO%20DIS%200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5"/>
      <sheetName val="1"/>
      <sheetName val="2"/>
      <sheetName val="3"/>
      <sheetName val="4"/>
      <sheetName val="5"/>
      <sheetName val="6"/>
      <sheetName val="10"/>
      <sheetName val="12"/>
      <sheetName val="14"/>
      <sheetName val="21"/>
      <sheetName val="40"/>
      <sheetName val="Ad Caseta"/>
      <sheetName val="Ad Saneamiento"/>
      <sheetName val="Obra Extra"/>
      <sheetName val="ANALISIS"/>
    </sheetNames>
    <sheetDataSet>
      <sheetData sheetId="0">
        <row r="570">
          <cell r="B570">
            <v>1</v>
          </cell>
        </row>
        <row r="951">
          <cell r="H951">
            <v>2358885842.4699998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5"/>
      <sheetName val="1"/>
      <sheetName val="2"/>
      <sheetName val="3"/>
      <sheetName val="4"/>
      <sheetName val="5"/>
      <sheetName val="6"/>
      <sheetName val="10"/>
      <sheetName val="12"/>
      <sheetName val="14"/>
      <sheetName val="21"/>
      <sheetName val="40"/>
      <sheetName val="Ad Caseta"/>
      <sheetName val="Ad Saneamiento"/>
      <sheetName val="Obra Extra"/>
      <sheetName val="ANALISIS"/>
    </sheetNames>
    <sheetDataSet>
      <sheetData sheetId="0">
        <row r="570">
          <cell r="B570">
            <v>1</v>
          </cell>
        </row>
        <row r="951">
          <cell r="H951">
            <v>2358885842.4699998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MANO DE OBRA"/>
      <sheetName val="BASE DE DATOS"/>
      <sheetName val="Hoja1"/>
      <sheetName val="ANALISIS UNITARIOS"/>
      <sheetName val="ITEMS"/>
      <sheetName val="Datos de ejemplo"/>
      <sheetName val="TRANSPORTE"/>
    </sheetNames>
    <sheetDataSet>
      <sheetData sheetId="0"/>
      <sheetData sheetId="1">
        <row r="249">
          <cell r="C249" t="str">
            <v>Un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MANO DE OBRA"/>
      <sheetName val="BASE DE DATOS"/>
      <sheetName val="Hoja1"/>
      <sheetName val="ANALISIS UNITARIOS"/>
      <sheetName val="ITEMS"/>
      <sheetName val="Datos de ejemplo"/>
      <sheetName val="TRANSPORTE"/>
    </sheetNames>
    <sheetDataSet>
      <sheetData sheetId="0"/>
      <sheetData sheetId="1">
        <row r="249">
          <cell r="C249" t="str">
            <v>Un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PUs"/>
      <sheetName val="Hoja1"/>
    </sheetNames>
    <sheetDataSet>
      <sheetData sheetId="0" refreshError="1">
        <row r="36">
          <cell r="B36" t="str">
            <v>Reparación de domiciliaria alcantarillado de 6" desarrollo 2ml incluye accesorios</v>
          </cell>
        </row>
        <row r="37">
          <cell r="B37" t="str">
            <v>Reparación de domiciliaria alcantarillado de 4" desarrollo 2ml incluye accesorios</v>
          </cell>
        </row>
      </sheetData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6E619-8009-4B52-ADFF-FD5587BBB033}">
  <sheetPr>
    <tabColor rgb="FF92D050"/>
  </sheetPr>
  <dimension ref="B1:V90"/>
  <sheetViews>
    <sheetView tabSelected="1" view="pageBreakPreview" topLeftCell="A72" zoomScaleNormal="110" zoomScaleSheetLayoutView="100" workbookViewId="0">
      <selection activeCell="H12" sqref="H12"/>
    </sheetView>
  </sheetViews>
  <sheetFormatPr baseColWidth="10" defaultRowHeight="15"/>
  <cols>
    <col min="1" max="1" width="5.7109375" customWidth="1"/>
    <col min="2" max="2" width="7.5703125" customWidth="1"/>
    <col min="3" max="3" width="69.7109375" customWidth="1"/>
    <col min="4" max="4" width="11.28515625" customWidth="1"/>
    <col min="5" max="5" width="10.42578125" customWidth="1"/>
    <col min="6" max="6" width="19.7109375" customWidth="1"/>
    <col min="7" max="7" width="26.5703125" customWidth="1"/>
    <col min="8" max="8" width="22.85546875" customWidth="1"/>
    <col min="9" max="9" width="20.42578125" customWidth="1"/>
    <col min="10" max="10" width="17.7109375" hidden="1" customWidth="1"/>
    <col min="11" max="11" width="16.85546875" customWidth="1"/>
    <col min="12" max="12" width="3.7109375" customWidth="1"/>
    <col min="13" max="13" width="7.5703125" customWidth="1"/>
    <col min="14" max="14" width="70.42578125" customWidth="1"/>
    <col min="15" max="15" width="11.28515625" customWidth="1"/>
    <col min="16" max="16" width="12.7109375" customWidth="1"/>
    <col min="17" max="17" width="20.140625" customWidth="1"/>
    <col min="18" max="19" width="23.42578125" customWidth="1"/>
    <col min="20" max="20" width="15.5703125" customWidth="1"/>
    <col min="21" max="21" width="19.140625" customWidth="1"/>
    <col min="22" max="22" width="14.85546875" customWidth="1"/>
  </cols>
  <sheetData>
    <row r="1" spans="2:22" ht="15.75" thickBot="1"/>
    <row r="2" spans="2:22" ht="15.75">
      <c r="B2" s="1129"/>
      <c r="C2" s="1130"/>
      <c r="D2" s="1135" t="s">
        <v>99</v>
      </c>
      <c r="E2" s="1136"/>
      <c r="F2" s="27"/>
      <c r="G2" s="28"/>
      <c r="H2" s="296"/>
      <c r="M2" s="1139"/>
      <c r="N2" s="1139"/>
      <c r="O2" s="1127"/>
      <c r="P2" s="1127"/>
      <c r="Q2" s="296"/>
      <c r="R2" s="296"/>
      <c r="S2" s="296"/>
    </row>
    <row r="3" spans="2:22" ht="15" customHeight="1">
      <c r="B3" s="1131"/>
      <c r="C3" s="1132"/>
      <c r="D3" s="1140" t="s">
        <v>100</v>
      </c>
      <c r="E3" s="1143" t="s">
        <v>570</v>
      </c>
      <c r="F3" s="1143"/>
      <c r="G3" s="1144"/>
      <c r="H3" s="307"/>
      <c r="M3" s="1139"/>
      <c r="N3" s="1139"/>
      <c r="O3" s="1145"/>
      <c r="P3" s="1146"/>
      <c r="Q3" s="1146"/>
      <c r="R3" s="1146"/>
      <c r="S3" s="307"/>
      <c r="T3" s="184"/>
      <c r="U3" s="184"/>
      <c r="V3" s="184"/>
    </row>
    <row r="4" spans="2:22" ht="15" customHeight="1">
      <c r="B4" s="1131"/>
      <c r="C4" s="1132"/>
      <c r="D4" s="1141"/>
      <c r="E4" s="1143"/>
      <c r="F4" s="1143"/>
      <c r="G4" s="1144"/>
      <c r="H4" s="307"/>
      <c r="M4" s="1139"/>
      <c r="N4" s="1139"/>
      <c r="O4" s="1145"/>
      <c r="P4" s="1146"/>
      <c r="Q4" s="1146"/>
      <c r="R4" s="1146"/>
      <c r="S4" s="307"/>
      <c r="T4" s="184"/>
      <c r="U4" s="184"/>
      <c r="V4" s="184"/>
    </row>
    <row r="5" spans="2:22" ht="15" customHeight="1">
      <c r="B5" s="1131"/>
      <c r="C5" s="1132"/>
      <c r="D5" s="1142"/>
      <c r="E5" s="1143"/>
      <c r="F5" s="1143"/>
      <c r="G5" s="1144"/>
      <c r="H5" s="307"/>
      <c r="M5" s="1139"/>
      <c r="N5" s="1139"/>
      <c r="O5" s="1145"/>
      <c r="P5" s="1146"/>
      <c r="Q5" s="1146"/>
      <c r="R5" s="1146"/>
      <c r="S5" s="307"/>
      <c r="T5" s="184"/>
      <c r="U5" s="184"/>
      <c r="V5" s="184"/>
    </row>
    <row r="6" spans="2:22" ht="15" customHeight="1">
      <c r="B6" s="1131"/>
      <c r="C6" s="1132"/>
      <c r="D6" s="1147" t="s">
        <v>101</v>
      </c>
      <c r="E6" s="1148"/>
      <c r="F6" s="1148"/>
      <c r="G6" s="29">
        <f>G82</f>
        <v>0</v>
      </c>
      <c r="H6" s="297"/>
      <c r="M6" s="1139"/>
      <c r="N6" s="1139"/>
      <c r="O6" s="1149"/>
      <c r="P6" s="1149"/>
      <c r="Q6" s="1149"/>
      <c r="R6" s="297"/>
      <c r="S6" s="297"/>
    </row>
    <row r="7" spans="2:22" ht="15.75">
      <c r="B7" s="1131"/>
      <c r="C7" s="1132"/>
      <c r="D7" s="1137" t="s">
        <v>102</v>
      </c>
      <c r="E7" s="1138"/>
      <c r="F7" s="1138"/>
      <c r="G7" s="29">
        <v>0</v>
      </c>
      <c r="H7" s="297"/>
      <c r="M7" s="1139"/>
      <c r="N7" s="1139"/>
      <c r="O7" s="1127"/>
      <c r="P7" s="1127"/>
      <c r="Q7" s="1127"/>
      <c r="R7" s="297"/>
      <c r="S7" s="297"/>
    </row>
    <row r="8" spans="2:22" ht="15.75">
      <c r="B8" s="1131"/>
      <c r="C8" s="1132"/>
      <c r="D8" s="1137" t="s">
        <v>103</v>
      </c>
      <c r="E8" s="1138"/>
      <c r="F8" s="1138"/>
      <c r="G8" s="30">
        <f>G6</f>
        <v>0</v>
      </c>
      <c r="H8" s="298"/>
      <c r="M8" s="1139"/>
      <c r="N8" s="1139"/>
      <c r="O8" s="1127"/>
      <c r="P8" s="1127"/>
      <c r="Q8" s="1127"/>
      <c r="R8" s="298"/>
      <c r="S8" s="298"/>
    </row>
    <row r="9" spans="2:22" ht="15.75">
      <c r="B9" s="1131"/>
      <c r="C9" s="1132"/>
      <c r="D9" s="622" t="s">
        <v>573</v>
      </c>
      <c r="E9" s="623"/>
      <c r="F9" s="623"/>
      <c r="G9" s="624"/>
      <c r="H9" s="299"/>
      <c r="M9" s="1139"/>
      <c r="N9" s="1139"/>
      <c r="O9" s="1127"/>
      <c r="P9" s="1127"/>
      <c r="Q9" s="1127"/>
      <c r="R9" s="1127"/>
      <c r="S9" s="299"/>
    </row>
    <row r="10" spans="2:22" ht="16.5" customHeight="1" thickBot="1">
      <c r="B10" s="1133"/>
      <c r="C10" s="1134"/>
      <c r="D10" s="1123" t="s">
        <v>104</v>
      </c>
      <c r="E10" s="1124"/>
      <c r="F10" s="1125" t="s">
        <v>105</v>
      </c>
      <c r="G10" s="1126"/>
      <c r="H10" s="300"/>
      <c r="M10" s="1139"/>
      <c r="N10" s="1139"/>
      <c r="O10" s="1127"/>
      <c r="P10" s="1127"/>
      <c r="Q10" s="1128"/>
      <c r="R10" s="1128"/>
      <c r="S10" s="300"/>
    </row>
    <row r="11" spans="2:22" ht="16.5" thickBot="1">
      <c r="B11" s="31"/>
      <c r="C11" s="32"/>
      <c r="D11" s="32"/>
      <c r="E11" s="32"/>
      <c r="F11" s="32"/>
      <c r="G11" s="32"/>
      <c r="H11" s="32"/>
    </row>
    <row r="12" spans="2:22" ht="35.25" customHeight="1">
      <c r="B12" s="50" t="s">
        <v>64</v>
      </c>
      <c r="C12" s="51" t="s">
        <v>106</v>
      </c>
      <c r="D12" s="51" t="s">
        <v>0</v>
      </c>
      <c r="E12" s="51" t="s">
        <v>1</v>
      </c>
      <c r="F12" s="51" t="s">
        <v>107</v>
      </c>
      <c r="G12" s="52" t="s">
        <v>108</v>
      </c>
      <c r="H12" s="301"/>
      <c r="M12" s="605"/>
      <c r="N12" s="301"/>
      <c r="O12" s="301"/>
      <c r="P12" s="301"/>
      <c r="Q12" s="301"/>
      <c r="R12" s="301"/>
      <c r="S12" s="301"/>
    </row>
    <row r="13" spans="2:22" ht="27" customHeight="1">
      <c r="B13" s="816">
        <v>1</v>
      </c>
      <c r="C13" s="807" t="s">
        <v>525</v>
      </c>
      <c r="D13" s="628" t="s">
        <v>31</v>
      </c>
      <c r="E13" s="634">
        <f>(226.7+10)-155</f>
        <v>81.699999999999989</v>
      </c>
      <c r="F13" s="986"/>
      <c r="G13" s="635">
        <f>F13*E13</f>
        <v>0</v>
      </c>
      <c r="H13" s="599"/>
      <c r="I13" s="189"/>
      <c r="J13" s="189"/>
      <c r="M13" s="605"/>
      <c r="N13" s="301"/>
      <c r="O13" s="301"/>
      <c r="P13" s="301"/>
      <c r="Q13" s="301"/>
      <c r="R13" s="301"/>
      <c r="S13" s="301"/>
    </row>
    <row r="14" spans="2:22" ht="30" customHeight="1">
      <c r="B14" s="816" t="s">
        <v>505</v>
      </c>
      <c r="C14" s="807" t="s">
        <v>506</v>
      </c>
      <c r="D14" s="628" t="s">
        <v>31</v>
      </c>
      <c r="E14" s="634">
        <f>55+60+25+15</f>
        <v>155</v>
      </c>
      <c r="F14" s="986"/>
      <c r="G14" s="635">
        <f>F14*E14</f>
        <v>0</v>
      </c>
      <c r="H14" s="599"/>
      <c r="I14" s="189"/>
      <c r="J14" s="189"/>
      <c r="M14" s="605"/>
      <c r="N14" s="301"/>
      <c r="O14" s="301"/>
      <c r="P14" s="301"/>
      <c r="Q14" s="301"/>
      <c r="R14" s="301"/>
      <c r="S14" s="301"/>
    </row>
    <row r="15" spans="2:22" ht="28.5" customHeight="1">
      <c r="B15" s="816">
        <v>2</v>
      </c>
      <c r="C15" s="807" t="s">
        <v>524</v>
      </c>
      <c r="D15" s="628" t="s">
        <v>31</v>
      </c>
      <c r="E15" s="634">
        <f>88+5</f>
        <v>93</v>
      </c>
      <c r="F15" s="986"/>
      <c r="G15" s="635">
        <f>F15*E15</f>
        <v>0</v>
      </c>
      <c r="H15" s="599"/>
      <c r="I15" s="189"/>
      <c r="M15" s="605"/>
      <c r="N15" s="301"/>
      <c r="O15" s="301"/>
      <c r="P15" s="301"/>
      <c r="Q15" s="301"/>
      <c r="R15" s="301"/>
      <c r="S15" s="301"/>
    </row>
    <row r="16" spans="2:22" ht="31.5" customHeight="1">
      <c r="B16" s="816">
        <v>3</v>
      </c>
      <c r="C16" s="808" t="s">
        <v>526</v>
      </c>
      <c r="D16" s="600" t="s">
        <v>31</v>
      </c>
      <c r="E16" s="636">
        <v>27</v>
      </c>
      <c r="F16" s="986"/>
      <c r="G16" s="635">
        <f t="shared" ref="G16:G77" si="0">F16*E16</f>
        <v>0</v>
      </c>
      <c r="H16" s="599"/>
      <c r="I16" s="189"/>
      <c r="J16" s="189"/>
      <c r="M16" s="605"/>
      <c r="N16" s="301"/>
      <c r="O16" s="301"/>
      <c r="P16" s="301"/>
      <c r="Q16" s="301"/>
      <c r="R16" s="301"/>
      <c r="S16" s="301"/>
    </row>
    <row r="17" spans="2:21" ht="31.5" customHeight="1">
      <c r="B17" s="816">
        <v>4</v>
      </c>
      <c r="C17" s="808" t="s">
        <v>527</v>
      </c>
      <c r="D17" s="600" t="s">
        <v>31</v>
      </c>
      <c r="E17" s="636">
        <f>(15+40+5)-40</f>
        <v>20</v>
      </c>
      <c r="F17" s="986"/>
      <c r="G17" s="635">
        <f t="shared" si="0"/>
        <v>0</v>
      </c>
      <c r="H17" s="599"/>
      <c r="I17" s="189"/>
      <c r="M17" s="605"/>
      <c r="N17" s="301"/>
      <c r="O17" s="301"/>
      <c r="P17" s="301"/>
      <c r="Q17" s="301"/>
      <c r="R17" s="301"/>
      <c r="S17" s="301"/>
    </row>
    <row r="18" spans="2:21" ht="27" customHeight="1">
      <c r="B18" s="816">
        <v>5</v>
      </c>
      <c r="C18" s="807" t="s">
        <v>528</v>
      </c>
      <c r="D18" s="600" t="s">
        <v>31</v>
      </c>
      <c r="E18" s="636">
        <v>10</v>
      </c>
      <c r="F18" s="986"/>
      <c r="G18" s="635">
        <f t="shared" si="0"/>
        <v>0</v>
      </c>
      <c r="H18" s="599"/>
      <c r="I18" s="189"/>
      <c r="M18" s="605"/>
      <c r="N18" s="301"/>
      <c r="O18" s="301"/>
      <c r="P18" s="301"/>
      <c r="Q18" s="301"/>
      <c r="R18" s="301"/>
      <c r="S18" s="301"/>
    </row>
    <row r="19" spans="2:21" ht="48.75" customHeight="1">
      <c r="B19" s="816">
        <v>6</v>
      </c>
      <c r="C19" s="808" t="s">
        <v>464</v>
      </c>
      <c r="D19" s="600" t="s">
        <v>31</v>
      </c>
      <c r="E19" s="636">
        <v>561</v>
      </c>
      <c r="F19" s="986"/>
      <c r="G19" s="635">
        <f t="shared" si="0"/>
        <v>0</v>
      </c>
      <c r="H19" s="599"/>
      <c r="I19" s="189"/>
      <c r="M19" s="605"/>
      <c r="N19" s="301"/>
      <c r="O19" s="301"/>
      <c r="P19" s="301"/>
      <c r="Q19" s="301"/>
      <c r="R19" s="301"/>
      <c r="S19" s="301"/>
    </row>
    <row r="20" spans="2:21" ht="36.75" customHeight="1">
      <c r="B20" s="816">
        <v>7</v>
      </c>
      <c r="C20" s="807" t="s">
        <v>529</v>
      </c>
      <c r="D20" s="647" t="s">
        <v>41</v>
      </c>
      <c r="E20" s="582">
        <v>10</v>
      </c>
      <c r="F20" s="2"/>
      <c r="G20" s="635">
        <f t="shared" si="0"/>
        <v>0</v>
      </c>
      <c r="H20" s="599"/>
      <c r="I20" s="189"/>
      <c r="M20" s="605"/>
      <c r="N20" s="301"/>
      <c r="O20" s="301"/>
      <c r="P20" s="301"/>
      <c r="Q20" s="301"/>
      <c r="R20" s="301"/>
      <c r="S20" s="301"/>
    </row>
    <row r="21" spans="2:21" ht="43.5" customHeight="1">
      <c r="B21" s="816">
        <v>8</v>
      </c>
      <c r="C21" s="807" t="s">
        <v>523</v>
      </c>
      <c r="D21" s="600" t="s">
        <v>41</v>
      </c>
      <c r="E21" s="636">
        <f>2+2</f>
        <v>4</v>
      </c>
      <c r="F21" s="986"/>
      <c r="G21" s="635">
        <f t="shared" si="0"/>
        <v>0</v>
      </c>
      <c r="H21" s="599"/>
      <c r="I21" s="189"/>
      <c r="M21" s="605"/>
      <c r="N21" s="301"/>
      <c r="O21" s="301"/>
      <c r="P21" s="301"/>
      <c r="Q21" s="301"/>
      <c r="R21" s="301"/>
      <c r="S21" s="301"/>
    </row>
    <row r="22" spans="2:21" ht="35.25" customHeight="1">
      <c r="B22" s="816">
        <v>9</v>
      </c>
      <c r="C22" s="808" t="s">
        <v>522</v>
      </c>
      <c r="D22" s="600" t="s">
        <v>41</v>
      </c>
      <c r="E22" s="636">
        <f>10+2</f>
        <v>12</v>
      </c>
      <c r="F22" s="986"/>
      <c r="G22" s="635">
        <f t="shared" si="0"/>
        <v>0</v>
      </c>
      <c r="H22" s="599"/>
      <c r="I22" s="189"/>
      <c r="M22" s="605"/>
      <c r="N22" s="301"/>
      <c r="O22" s="301"/>
      <c r="P22" s="301"/>
      <c r="Q22" s="301"/>
      <c r="R22" s="301"/>
      <c r="S22" s="301"/>
    </row>
    <row r="23" spans="2:21" ht="35.25" customHeight="1">
      <c r="B23" s="816">
        <v>10</v>
      </c>
      <c r="C23" s="807" t="s">
        <v>532</v>
      </c>
      <c r="D23" s="600" t="s">
        <v>41</v>
      </c>
      <c r="E23" s="636">
        <v>1</v>
      </c>
      <c r="F23" s="986"/>
      <c r="G23" s="635">
        <f t="shared" si="0"/>
        <v>0</v>
      </c>
      <c r="H23" s="599"/>
      <c r="I23" s="189"/>
      <c r="M23" s="605"/>
      <c r="N23" s="301"/>
      <c r="O23" s="301"/>
      <c r="P23" s="301"/>
      <c r="Q23" s="301"/>
      <c r="R23" s="301"/>
      <c r="S23" s="301"/>
    </row>
    <row r="24" spans="2:21" ht="42" customHeight="1">
      <c r="B24" s="816">
        <v>11</v>
      </c>
      <c r="C24" s="808" t="s">
        <v>521</v>
      </c>
      <c r="D24" s="600" t="s">
        <v>41</v>
      </c>
      <c r="E24" s="636">
        <v>2</v>
      </c>
      <c r="F24" s="986"/>
      <c r="G24" s="635">
        <f t="shared" si="0"/>
        <v>0</v>
      </c>
      <c r="H24" s="599"/>
      <c r="I24" s="189"/>
      <c r="M24" s="605"/>
      <c r="N24" s="301"/>
      <c r="O24" s="301"/>
      <c r="P24" s="301"/>
      <c r="Q24" s="301"/>
      <c r="R24" s="301"/>
      <c r="S24" s="301"/>
    </row>
    <row r="25" spans="2:21" ht="45.75" customHeight="1">
      <c r="B25" s="816">
        <v>12</v>
      </c>
      <c r="C25" s="807" t="s">
        <v>531</v>
      </c>
      <c r="D25" s="600" t="s">
        <v>41</v>
      </c>
      <c r="E25" s="1057">
        <v>1</v>
      </c>
      <c r="F25" s="986"/>
      <c r="G25" s="635">
        <f t="shared" si="0"/>
        <v>0</v>
      </c>
      <c r="H25" s="599"/>
      <c r="I25" s="189"/>
      <c r="M25" s="605"/>
      <c r="N25" s="301"/>
      <c r="O25" s="301"/>
      <c r="P25" s="301"/>
      <c r="Q25" s="301"/>
      <c r="R25" s="301"/>
      <c r="S25" s="301"/>
    </row>
    <row r="26" spans="2:21" ht="44.25" customHeight="1">
      <c r="B26" s="816">
        <v>13</v>
      </c>
      <c r="C26" s="807" t="s">
        <v>530</v>
      </c>
      <c r="D26" s="600" t="s">
        <v>41</v>
      </c>
      <c r="E26" s="636">
        <v>1</v>
      </c>
      <c r="F26" s="986"/>
      <c r="G26" s="635">
        <f t="shared" si="0"/>
        <v>0</v>
      </c>
      <c r="H26" s="599"/>
      <c r="I26" s="189"/>
      <c r="M26" s="605"/>
      <c r="N26" s="301"/>
      <c r="O26" s="301"/>
      <c r="P26" s="301"/>
      <c r="Q26" s="301"/>
      <c r="R26" s="301"/>
      <c r="S26" s="301"/>
    </row>
    <row r="27" spans="2:21" ht="46.5" customHeight="1">
      <c r="B27" s="816">
        <v>14</v>
      </c>
      <c r="C27" s="807" t="s">
        <v>533</v>
      </c>
      <c r="D27" s="600" t="s">
        <v>41</v>
      </c>
      <c r="E27" s="636">
        <v>1</v>
      </c>
      <c r="F27" s="986"/>
      <c r="G27" s="635">
        <f t="shared" si="0"/>
        <v>0</v>
      </c>
      <c r="H27" s="599"/>
      <c r="I27" s="189"/>
      <c r="M27" s="605"/>
      <c r="N27" s="301"/>
      <c r="O27" s="301"/>
      <c r="P27" s="301"/>
      <c r="Q27" s="301"/>
      <c r="R27" s="301"/>
      <c r="S27" s="301"/>
    </row>
    <row r="28" spans="2:21" ht="47.25" customHeight="1">
      <c r="B28" s="816">
        <v>15</v>
      </c>
      <c r="C28" s="304" t="s">
        <v>463</v>
      </c>
      <c r="D28" s="1" t="s">
        <v>41</v>
      </c>
      <c r="E28" s="584">
        <v>16</v>
      </c>
      <c r="F28" s="987"/>
      <c r="G28" s="635">
        <f t="shared" si="0"/>
        <v>0</v>
      </c>
      <c r="H28" s="599"/>
      <c r="I28" s="189"/>
      <c r="M28" s="605"/>
      <c r="N28" s="301"/>
      <c r="O28" s="301"/>
      <c r="P28" s="301"/>
      <c r="Q28" s="301"/>
      <c r="R28" s="301"/>
      <c r="S28" s="301"/>
    </row>
    <row r="29" spans="2:21" ht="46.5" customHeight="1">
      <c r="B29" s="816">
        <v>16</v>
      </c>
      <c r="C29" s="809" t="s">
        <v>462</v>
      </c>
      <c r="D29" s="1" t="s">
        <v>41</v>
      </c>
      <c r="E29" s="642">
        <v>10</v>
      </c>
      <c r="F29" s="988"/>
      <c r="G29" s="635">
        <f t="shared" si="0"/>
        <v>0</v>
      </c>
      <c r="H29" s="599"/>
      <c r="I29" s="189"/>
      <c r="M29" s="639"/>
      <c r="N29" s="640"/>
      <c r="O29" s="640"/>
      <c r="P29" s="640"/>
      <c r="Q29" s="640"/>
      <c r="R29" s="640"/>
      <c r="S29" s="640"/>
    </row>
    <row r="30" spans="2:21" ht="35.25" customHeight="1">
      <c r="B30" s="816">
        <v>17</v>
      </c>
      <c r="C30" s="810" t="s">
        <v>461</v>
      </c>
      <c r="D30" s="1" t="s">
        <v>23</v>
      </c>
      <c r="E30" s="641">
        <v>10</v>
      </c>
      <c r="F30" s="989"/>
      <c r="G30" s="635">
        <f t="shared" si="0"/>
        <v>0</v>
      </c>
      <c r="H30" s="599"/>
      <c r="I30" s="189"/>
      <c r="M30" s="605"/>
      <c r="N30" s="301"/>
      <c r="O30" s="301"/>
      <c r="P30" s="301"/>
      <c r="Q30" s="301"/>
      <c r="R30" s="301"/>
      <c r="S30" s="301"/>
    </row>
    <row r="31" spans="2:21" ht="35.25" customHeight="1">
      <c r="B31" s="816">
        <v>18</v>
      </c>
      <c r="C31" s="811" t="s">
        <v>509</v>
      </c>
      <c r="D31" s="305" t="s">
        <v>23</v>
      </c>
      <c r="E31" s="1055">
        <v>20</v>
      </c>
      <c r="F31" s="1056"/>
      <c r="G31" s="635">
        <f t="shared" si="0"/>
        <v>0</v>
      </c>
      <c r="H31" s="599"/>
      <c r="I31" s="189"/>
      <c r="M31" s="605"/>
      <c r="N31" s="301"/>
      <c r="O31" s="301"/>
      <c r="P31" s="301"/>
      <c r="Q31" s="301"/>
      <c r="R31" s="301"/>
      <c r="S31" s="301"/>
    </row>
    <row r="32" spans="2:21" ht="24.75" customHeight="1">
      <c r="B32" s="816">
        <v>19</v>
      </c>
      <c r="C32" s="809" t="s">
        <v>547</v>
      </c>
      <c r="D32" s="305" t="s">
        <v>23</v>
      </c>
      <c r="E32" s="601">
        <v>5</v>
      </c>
      <c r="F32" s="990"/>
      <c r="G32" s="635">
        <f t="shared" si="0"/>
        <v>0</v>
      </c>
      <c r="H32" s="599"/>
      <c r="I32" s="189"/>
      <c r="J32" s="287"/>
      <c r="K32" s="287"/>
      <c r="M32" s="587"/>
      <c r="N32" s="606"/>
      <c r="O32" s="607"/>
      <c r="P32" s="608"/>
      <c r="Q32" s="603"/>
      <c r="R32" s="603"/>
      <c r="S32" s="603"/>
      <c r="U32" s="287"/>
    </row>
    <row r="33" spans="2:21" ht="27.75" customHeight="1">
      <c r="B33" s="816">
        <v>20</v>
      </c>
      <c r="C33" s="196" t="s">
        <v>548</v>
      </c>
      <c r="D33" s="616" t="s">
        <v>55</v>
      </c>
      <c r="E33" s="601">
        <v>5</v>
      </c>
      <c r="F33" s="990"/>
      <c r="G33" s="635">
        <f t="shared" si="0"/>
        <v>0</v>
      </c>
      <c r="H33" s="599"/>
      <c r="I33" s="189"/>
      <c r="J33" s="287"/>
      <c r="K33" s="287"/>
      <c r="M33" s="587"/>
      <c r="N33" s="606"/>
      <c r="O33" s="607"/>
      <c r="P33" s="608"/>
      <c r="Q33" s="603"/>
      <c r="R33" s="603"/>
      <c r="S33" s="603"/>
      <c r="U33" s="287"/>
    </row>
    <row r="34" spans="2:21" ht="33.75" customHeight="1">
      <c r="B34" s="816">
        <v>21</v>
      </c>
      <c r="C34" s="655" t="s">
        <v>550</v>
      </c>
      <c r="D34" s="1" t="s">
        <v>23</v>
      </c>
      <c r="E34" s="637">
        <v>5</v>
      </c>
      <c r="F34" s="991"/>
      <c r="G34" s="635">
        <f t="shared" si="0"/>
        <v>0</v>
      </c>
      <c r="H34" s="599"/>
      <c r="I34" s="189"/>
      <c r="J34" s="287"/>
      <c r="K34" s="287"/>
      <c r="M34" s="587"/>
      <c r="N34" s="606"/>
      <c r="O34" s="607"/>
      <c r="P34" s="608"/>
      <c r="Q34" s="603"/>
      <c r="R34" s="603"/>
      <c r="S34" s="603"/>
      <c r="U34" s="287"/>
    </row>
    <row r="35" spans="2:21" ht="31.5" customHeight="1">
      <c r="B35" s="816">
        <v>22</v>
      </c>
      <c r="C35" s="656" t="s">
        <v>551</v>
      </c>
      <c r="D35" s="1" t="s">
        <v>23</v>
      </c>
      <c r="E35" s="638">
        <v>5</v>
      </c>
      <c r="F35" s="992"/>
      <c r="G35" s="635">
        <f t="shared" si="0"/>
        <v>0</v>
      </c>
      <c r="H35" s="599"/>
      <c r="I35" s="189"/>
      <c r="J35" s="287"/>
      <c r="K35" s="287"/>
      <c r="M35" s="587"/>
      <c r="N35" s="606"/>
      <c r="O35" s="607"/>
      <c r="P35" s="608"/>
      <c r="Q35" s="603"/>
      <c r="R35" s="603"/>
      <c r="S35" s="603"/>
      <c r="U35" s="287"/>
    </row>
    <row r="36" spans="2:21" ht="33.75" customHeight="1">
      <c r="B36" s="816">
        <v>23</v>
      </c>
      <c r="C36" s="812" t="s">
        <v>515</v>
      </c>
      <c r="D36" s="1" t="s">
        <v>23</v>
      </c>
      <c r="E36" s="604">
        <v>2</v>
      </c>
      <c r="F36" s="993"/>
      <c r="G36" s="635">
        <f t="shared" si="0"/>
        <v>0</v>
      </c>
      <c r="H36" s="599"/>
      <c r="I36" s="189"/>
      <c r="J36" s="287"/>
      <c r="K36" s="287"/>
      <c r="M36" s="587"/>
      <c r="N36" s="606"/>
      <c r="O36" s="607"/>
      <c r="P36" s="608"/>
      <c r="Q36" s="603"/>
      <c r="R36" s="603"/>
      <c r="S36" s="603"/>
      <c r="U36" s="287"/>
    </row>
    <row r="37" spans="2:21" ht="35.25" customHeight="1">
      <c r="B37" s="816">
        <v>24</v>
      </c>
      <c r="C37" s="807" t="s">
        <v>518</v>
      </c>
      <c r="D37" s="1" t="s">
        <v>23</v>
      </c>
      <c r="E37" s="582">
        <v>2</v>
      </c>
      <c r="F37" s="2"/>
      <c r="G37" s="635">
        <f t="shared" si="0"/>
        <v>0</v>
      </c>
      <c r="H37" s="599"/>
      <c r="I37" s="189"/>
      <c r="J37" s="287"/>
      <c r="K37" s="287"/>
      <c r="M37" s="587"/>
      <c r="N37" s="606"/>
      <c r="O37" s="607"/>
      <c r="P37" s="608"/>
      <c r="Q37" s="603"/>
      <c r="R37" s="603"/>
      <c r="S37" s="603"/>
      <c r="U37" s="287"/>
    </row>
    <row r="38" spans="2:21" ht="27.75" customHeight="1">
      <c r="B38" s="816">
        <v>25</v>
      </c>
      <c r="C38" s="807" t="s">
        <v>516</v>
      </c>
      <c r="D38" s="1" t="s">
        <v>23</v>
      </c>
      <c r="E38" s="582">
        <v>5</v>
      </c>
      <c r="F38" s="2"/>
      <c r="G38" s="635">
        <f t="shared" si="0"/>
        <v>0</v>
      </c>
      <c r="H38" s="599"/>
      <c r="I38" s="189"/>
      <c r="J38" s="287"/>
      <c r="K38" s="287"/>
      <c r="M38" s="587"/>
      <c r="N38" s="606"/>
      <c r="O38" s="607"/>
      <c r="P38" s="608"/>
      <c r="Q38" s="603"/>
      <c r="R38" s="603"/>
      <c r="S38" s="603"/>
      <c r="U38" s="287"/>
    </row>
    <row r="39" spans="2:21" ht="30" customHeight="1">
      <c r="B39" s="816">
        <v>26</v>
      </c>
      <c r="C39" s="807" t="s">
        <v>517</v>
      </c>
      <c r="D39" s="1" t="s">
        <v>23</v>
      </c>
      <c r="E39" s="582">
        <v>5</v>
      </c>
      <c r="F39" s="2"/>
      <c r="G39" s="635">
        <f t="shared" si="0"/>
        <v>0</v>
      </c>
      <c r="H39" s="599"/>
      <c r="I39" s="189"/>
      <c r="J39" s="287"/>
      <c r="K39" s="287"/>
      <c r="L39" s="49"/>
      <c r="M39" s="587"/>
      <c r="N39" s="606"/>
      <c r="O39" s="607"/>
      <c r="P39" s="608"/>
      <c r="Q39" s="603"/>
      <c r="R39" s="603"/>
      <c r="S39" s="603"/>
      <c r="U39" s="287"/>
    </row>
    <row r="40" spans="2:21" ht="28.5">
      <c r="B40" s="816">
        <v>27</v>
      </c>
      <c r="C40" s="807" t="s">
        <v>520</v>
      </c>
      <c r="D40" s="1" t="s">
        <v>23</v>
      </c>
      <c r="E40" s="582">
        <v>5</v>
      </c>
      <c r="F40" s="2"/>
      <c r="G40" s="635">
        <f t="shared" si="0"/>
        <v>0</v>
      </c>
      <c r="H40" s="599"/>
      <c r="I40" s="189"/>
      <c r="J40" s="287"/>
      <c r="K40" s="287"/>
      <c r="L40" s="49"/>
      <c r="M40" s="587"/>
      <c r="N40" s="606"/>
      <c r="O40" s="607"/>
      <c r="P40" s="608"/>
      <c r="Q40" s="603"/>
      <c r="R40" s="603"/>
      <c r="S40" s="603"/>
      <c r="U40" s="287"/>
    </row>
    <row r="41" spans="2:21" ht="33.75" customHeight="1">
      <c r="B41" s="816">
        <v>28</v>
      </c>
      <c r="C41" s="807" t="s">
        <v>444</v>
      </c>
      <c r="D41" s="1" t="s">
        <v>23</v>
      </c>
      <c r="E41" s="582">
        <v>5</v>
      </c>
      <c r="F41" s="2"/>
      <c r="G41" s="635">
        <f t="shared" si="0"/>
        <v>0</v>
      </c>
      <c r="H41" s="599"/>
      <c r="I41" s="189"/>
      <c r="J41" s="287"/>
      <c r="K41" s="287"/>
      <c r="L41" s="49"/>
      <c r="M41" s="587"/>
      <c r="N41" s="606"/>
      <c r="O41" s="607"/>
      <c r="P41" s="608"/>
      <c r="Q41" s="603"/>
      <c r="R41" s="603"/>
      <c r="S41" s="603"/>
      <c r="U41" s="287"/>
    </row>
    <row r="42" spans="2:21" ht="33" customHeight="1">
      <c r="B42" s="816">
        <v>29</v>
      </c>
      <c r="C42" s="807" t="s">
        <v>443</v>
      </c>
      <c r="D42" s="1" t="s">
        <v>23</v>
      </c>
      <c r="E42" s="582">
        <v>20</v>
      </c>
      <c r="F42" s="2"/>
      <c r="G42" s="635">
        <f t="shared" si="0"/>
        <v>0</v>
      </c>
      <c r="H42" s="599"/>
      <c r="I42" s="189"/>
      <c r="J42" s="287"/>
      <c r="K42" s="287"/>
      <c r="L42" s="53"/>
      <c r="M42" s="587"/>
      <c r="N42" s="606"/>
      <c r="O42" s="607"/>
      <c r="P42" s="608"/>
      <c r="Q42" s="603"/>
      <c r="R42" s="603"/>
      <c r="S42" s="603"/>
      <c r="U42" s="287"/>
    </row>
    <row r="43" spans="2:21" ht="22.5" customHeight="1">
      <c r="B43" s="816">
        <v>30</v>
      </c>
      <c r="C43" s="807" t="s">
        <v>556</v>
      </c>
      <c r="D43" s="1" t="s">
        <v>23</v>
      </c>
      <c r="E43" s="582">
        <v>10</v>
      </c>
      <c r="F43" s="2"/>
      <c r="G43" s="635">
        <f t="shared" si="0"/>
        <v>0</v>
      </c>
      <c r="H43" s="599"/>
      <c r="I43" s="189"/>
      <c r="J43" s="287"/>
      <c r="K43" s="287"/>
      <c r="L43" s="53"/>
      <c r="M43" s="587"/>
      <c r="N43" s="606"/>
      <c r="O43" s="607"/>
      <c r="P43" s="609"/>
      <c r="Q43" s="603"/>
      <c r="R43" s="603"/>
      <c r="S43" s="603"/>
      <c r="U43" s="287"/>
    </row>
    <row r="44" spans="2:21" ht="21" customHeight="1">
      <c r="B44" s="816">
        <v>31</v>
      </c>
      <c r="C44" s="807" t="s">
        <v>415</v>
      </c>
      <c r="D44" s="122" t="s">
        <v>23</v>
      </c>
      <c r="E44" s="582">
        <v>10</v>
      </c>
      <c r="F44" s="2"/>
      <c r="G44" s="635">
        <f t="shared" si="0"/>
        <v>0</v>
      </c>
      <c r="H44" s="599"/>
      <c r="I44" s="189"/>
      <c r="J44" s="287"/>
      <c r="K44" s="287"/>
      <c r="L44" s="53"/>
      <c r="M44" s="587"/>
      <c r="N44" s="606"/>
      <c r="O44" s="607"/>
      <c r="P44" s="608"/>
      <c r="Q44" s="603"/>
      <c r="R44" s="603"/>
      <c r="S44" s="603"/>
      <c r="U44" s="287"/>
    </row>
    <row r="45" spans="2:21" ht="18.75" customHeight="1">
      <c r="B45" s="816">
        <v>32</v>
      </c>
      <c r="C45" s="807" t="s">
        <v>430</v>
      </c>
      <c r="D45" s="122" t="s">
        <v>22</v>
      </c>
      <c r="E45" s="582">
        <v>100</v>
      </c>
      <c r="F45" s="2"/>
      <c r="G45" s="635">
        <f t="shared" si="0"/>
        <v>0</v>
      </c>
      <c r="H45" s="599"/>
      <c r="I45" s="189"/>
      <c r="J45" s="287"/>
      <c r="K45" s="287"/>
      <c r="L45" s="53"/>
      <c r="M45" s="587"/>
      <c r="N45" s="606"/>
      <c r="O45" s="607"/>
      <c r="P45" s="608"/>
      <c r="Q45" s="603"/>
      <c r="R45" s="603"/>
      <c r="S45" s="603"/>
      <c r="U45" s="287"/>
    </row>
    <row r="46" spans="2:21" ht="20.25" customHeight="1">
      <c r="B46" s="816">
        <v>33</v>
      </c>
      <c r="C46" s="807" t="s">
        <v>121</v>
      </c>
      <c r="D46" s="122" t="s">
        <v>22</v>
      </c>
      <c r="E46" s="582">
        <v>80</v>
      </c>
      <c r="F46" s="2"/>
      <c r="G46" s="635">
        <f t="shared" si="0"/>
        <v>0</v>
      </c>
      <c r="H46" s="599"/>
      <c r="I46" s="189"/>
      <c r="J46" s="287"/>
      <c r="K46" s="287"/>
      <c r="L46" s="53"/>
      <c r="M46" s="587"/>
      <c r="N46" s="588"/>
      <c r="O46" s="608"/>
      <c r="P46" s="589"/>
      <c r="Q46" s="302"/>
      <c r="R46" s="603"/>
      <c r="S46" s="603"/>
      <c r="U46" s="287"/>
    </row>
    <row r="47" spans="2:21" ht="22.5" customHeight="1">
      <c r="B47" s="816">
        <v>34</v>
      </c>
      <c r="C47" s="807" t="s">
        <v>390</v>
      </c>
      <c r="D47" s="122" t="s">
        <v>38</v>
      </c>
      <c r="E47" s="582">
        <v>50</v>
      </c>
      <c r="F47" s="2"/>
      <c r="G47" s="635">
        <f t="shared" si="0"/>
        <v>0</v>
      </c>
      <c r="H47" s="599"/>
      <c r="I47" s="189"/>
      <c r="J47" s="287"/>
      <c r="K47" s="287"/>
      <c r="L47" s="53"/>
      <c r="M47" s="587"/>
      <c r="N47" s="588"/>
      <c r="O47" s="608"/>
      <c r="P47" s="589"/>
      <c r="Q47" s="302"/>
      <c r="R47" s="603"/>
      <c r="S47" s="603"/>
      <c r="U47" s="287"/>
    </row>
    <row r="48" spans="2:21" ht="20.25" customHeight="1">
      <c r="B48" s="816">
        <v>35</v>
      </c>
      <c r="C48" s="807" t="s">
        <v>347</v>
      </c>
      <c r="D48" s="122" t="s">
        <v>38</v>
      </c>
      <c r="E48" s="582">
        <v>30</v>
      </c>
      <c r="F48" s="2"/>
      <c r="G48" s="635">
        <f t="shared" si="0"/>
        <v>0</v>
      </c>
      <c r="H48" s="599"/>
      <c r="I48" s="189"/>
      <c r="J48" s="287"/>
      <c r="K48" s="287"/>
      <c r="L48" s="53"/>
      <c r="M48" s="587"/>
      <c r="N48" s="588"/>
      <c r="O48" s="294"/>
      <c r="P48" s="589"/>
      <c r="Q48" s="302"/>
      <c r="R48" s="302"/>
      <c r="S48" s="302"/>
      <c r="U48" s="287"/>
    </row>
    <row r="49" spans="2:21" ht="20.25" customHeight="1">
      <c r="B49" s="816">
        <v>36</v>
      </c>
      <c r="C49" s="811" t="s">
        <v>346</v>
      </c>
      <c r="D49" s="122" t="s">
        <v>38</v>
      </c>
      <c r="E49" s="582">
        <v>20</v>
      </c>
      <c r="F49" s="2"/>
      <c r="G49" s="635">
        <f t="shared" si="0"/>
        <v>0</v>
      </c>
      <c r="H49" s="599"/>
      <c r="I49" s="189"/>
      <c r="J49" s="287"/>
      <c r="K49" s="287"/>
      <c r="L49" s="53"/>
      <c r="M49" s="587"/>
      <c r="N49" s="588"/>
      <c r="O49" s="294"/>
      <c r="P49" s="589"/>
      <c r="Q49" s="302"/>
      <c r="R49" s="302"/>
      <c r="S49" s="302"/>
      <c r="U49" s="287"/>
    </row>
    <row r="50" spans="2:21" ht="20.25" customHeight="1">
      <c r="B50" s="816">
        <v>37</v>
      </c>
      <c r="C50" s="813" t="s">
        <v>486</v>
      </c>
      <c r="D50" s="122" t="s">
        <v>3</v>
      </c>
      <c r="E50" s="582">
        <v>100</v>
      </c>
      <c r="F50" s="2"/>
      <c r="G50" s="635">
        <f t="shared" si="0"/>
        <v>0</v>
      </c>
      <c r="H50" s="599"/>
      <c r="I50" s="189"/>
      <c r="J50" s="287"/>
      <c r="K50" s="287"/>
      <c r="L50" s="53"/>
      <c r="M50" s="587"/>
      <c r="N50" s="588"/>
      <c r="O50" s="294"/>
      <c r="P50" s="589"/>
      <c r="Q50" s="302"/>
      <c r="R50" s="302"/>
      <c r="S50" s="302"/>
      <c r="U50" s="287"/>
    </row>
    <row r="51" spans="2:21" ht="20.25" customHeight="1">
      <c r="B51" s="816">
        <v>38</v>
      </c>
      <c r="C51" s="807" t="s">
        <v>348</v>
      </c>
      <c r="D51" s="122" t="str">
        <f>+D49</f>
        <v>M3</v>
      </c>
      <c r="E51" s="582">
        <v>20</v>
      </c>
      <c r="F51" s="2"/>
      <c r="G51" s="635">
        <f t="shared" si="0"/>
        <v>0</v>
      </c>
      <c r="H51" s="599"/>
      <c r="I51" s="189"/>
      <c r="J51" s="287"/>
      <c r="K51" s="287"/>
      <c r="L51" s="53"/>
      <c r="M51" s="587"/>
      <c r="N51" s="588"/>
      <c r="O51" s="294"/>
      <c r="P51" s="589"/>
      <c r="Q51" s="302"/>
      <c r="R51" s="302"/>
      <c r="S51" s="302"/>
      <c r="U51" s="287"/>
    </row>
    <row r="52" spans="2:21" s="48" customFormat="1" ht="21" customHeight="1">
      <c r="B52" s="816">
        <v>39</v>
      </c>
      <c r="C52" s="807" t="s">
        <v>391</v>
      </c>
      <c r="D52" s="122" t="s">
        <v>22</v>
      </c>
      <c r="E52" s="582">
        <v>50</v>
      </c>
      <c r="F52" s="2"/>
      <c r="G52" s="635">
        <f t="shared" si="0"/>
        <v>0</v>
      </c>
      <c r="H52" s="599"/>
      <c r="I52" s="189"/>
    </row>
    <row r="53" spans="2:21" ht="30.75" customHeight="1">
      <c r="B53" s="816">
        <v>40</v>
      </c>
      <c r="C53" s="811" t="s">
        <v>392</v>
      </c>
      <c r="D53" s="122" t="s">
        <v>38</v>
      </c>
      <c r="E53" s="582">
        <v>70</v>
      </c>
      <c r="F53" s="2"/>
      <c r="G53" s="635">
        <f t="shared" si="0"/>
        <v>0</v>
      </c>
      <c r="H53" s="599"/>
      <c r="I53" s="189"/>
      <c r="M53" s="580"/>
      <c r="N53" s="581"/>
      <c r="O53" s="610"/>
      <c r="P53" s="580"/>
      <c r="Q53" s="580"/>
      <c r="R53" s="303"/>
      <c r="S53" s="303">
        <f>SUM(S32:S52)</f>
        <v>0</v>
      </c>
    </row>
    <row r="54" spans="2:21" ht="24" customHeight="1">
      <c r="B54" s="816">
        <v>41</v>
      </c>
      <c r="C54" s="789" t="s">
        <v>469</v>
      </c>
      <c r="D54" s="122" t="s">
        <v>23</v>
      </c>
      <c r="E54" s="582">
        <v>10</v>
      </c>
      <c r="F54" s="2"/>
      <c r="G54" s="635">
        <f t="shared" si="0"/>
        <v>0</v>
      </c>
      <c r="H54" s="599"/>
      <c r="I54" s="189"/>
      <c r="M54" s="580"/>
      <c r="N54" s="581"/>
      <c r="O54" s="610"/>
      <c r="P54" s="580"/>
      <c r="Q54" s="580"/>
      <c r="R54" s="303"/>
      <c r="S54" s="303"/>
    </row>
    <row r="55" spans="2:21" ht="44.25" customHeight="1">
      <c r="B55" s="816">
        <v>42</v>
      </c>
      <c r="C55" s="789" t="s">
        <v>538</v>
      </c>
      <c r="D55" s="122" t="s">
        <v>22</v>
      </c>
      <c r="E55" s="582">
        <v>15</v>
      </c>
      <c r="F55" s="2"/>
      <c r="G55" s="817">
        <f t="shared" si="0"/>
        <v>0</v>
      </c>
      <c r="H55" s="599"/>
      <c r="I55" s="189"/>
      <c r="M55" s="580"/>
      <c r="N55" s="581"/>
      <c r="O55" s="610"/>
      <c r="P55" s="580"/>
      <c r="Q55" s="580"/>
      <c r="R55" s="303"/>
      <c r="S55" s="303"/>
    </row>
    <row r="56" spans="2:21" ht="26.25" customHeight="1">
      <c r="B56" s="816">
        <v>43</v>
      </c>
      <c r="C56" s="813" t="s">
        <v>136</v>
      </c>
      <c r="D56" s="122" t="s">
        <v>41</v>
      </c>
      <c r="E56" s="582">
        <v>10</v>
      </c>
      <c r="F56" s="2"/>
      <c r="G56" s="635">
        <f t="shared" si="0"/>
        <v>0</v>
      </c>
      <c r="H56" s="599"/>
      <c r="I56" s="189"/>
      <c r="M56" s="580"/>
      <c r="N56" s="581"/>
      <c r="O56" s="610"/>
      <c r="P56" s="580"/>
      <c r="Q56" s="580"/>
      <c r="R56" s="303"/>
      <c r="S56" s="303"/>
    </row>
    <row r="57" spans="2:21" ht="24" customHeight="1">
      <c r="B57" s="816">
        <v>44</v>
      </c>
      <c r="C57" s="808" t="s">
        <v>122</v>
      </c>
      <c r="D57" s="122" t="s">
        <v>58</v>
      </c>
      <c r="E57" s="582">
        <v>300</v>
      </c>
      <c r="F57" s="2"/>
      <c r="G57" s="635">
        <f t="shared" si="0"/>
        <v>0</v>
      </c>
      <c r="H57" s="599"/>
      <c r="I57" s="189"/>
      <c r="M57" s="580"/>
      <c r="N57" s="581"/>
      <c r="O57" s="610"/>
      <c r="P57" s="580"/>
      <c r="Q57" s="580"/>
      <c r="R57" s="303"/>
      <c r="S57" s="303"/>
    </row>
    <row r="58" spans="2:21" ht="30.75" customHeight="1">
      <c r="B58" s="816">
        <v>45</v>
      </c>
      <c r="C58" s="814" t="s">
        <v>460</v>
      </c>
      <c r="D58" s="122" t="s">
        <v>4</v>
      </c>
      <c r="E58" s="582">
        <v>5</v>
      </c>
      <c r="F58" s="2"/>
      <c r="G58" s="635">
        <f t="shared" si="0"/>
        <v>0</v>
      </c>
      <c r="H58" s="599"/>
      <c r="I58" s="189"/>
      <c r="M58" s="580"/>
      <c r="N58" s="581"/>
      <c r="O58" s="610"/>
      <c r="P58" s="580"/>
      <c r="Q58" s="580"/>
      <c r="R58" s="303"/>
      <c r="S58" s="303"/>
    </row>
    <row r="59" spans="2:21" ht="28.5" customHeight="1">
      <c r="B59" s="816">
        <v>46</v>
      </c>
      <c r="C59" s="807" t="s">
        <v>565</v>
      </c>
      <c r="D59" s="122" t="s">
        <v>22</v>
      </c>
      <c r="E59" s="582">
        <v>100</v>
      </c>
      <c r="F59" s="2"/>
      <c r="G59" s="635">
        <f t="shared" si="0"/>
        <v>0</v>
      </c>
      <c r="H59" s="599"/>
      <c r="I59" s="189"/>
      <c r="M59" s="580"/>
      <c r="N59" s="581"/>
      <c r="O59" s="611"/>
      <c r="P59" s="612"/>
      <c r="Q59" s="613"/>
      <c r="R59" s="303"/>
    </row>
    <row r="60" spans="2:21" ht="29.25" customHeight="1">
      <c r="B60" s="816">
        <v>47</v>
      </c>
      <c r="C60" s="811" t="s">
        <v>566</v>
      </c>
      <c r="D60" s="122" t="s">
        <v>3</v>
      </c>
      <c r="E60" s="582">
        <v>20</v>
      </c>
      <c r="F60" s="2"/>
      <c r="G60" s="635">
        <f t="shared" si="0"/>
        <v>0</v>
      </c>
      <c r="H60" s="599"/>
      <c r="I60" s="189"/>
      <c r="M60" s="580"/>
      <c r="N60" s="581"/>
      <c r="O60" s="611"/>
      <c r="P60" s="614"/>
      <c r="Q60" s="613"/>
      <c r="R60" s="303"/>
      <c r="S60" s="303"/>
    </row>
    <row r="61" spans="2:21" ht="29.25" customHeight="1">
      <c r="B61" s="816">
        <v>48</v>
      </c>
      <c r="C61" s="815" t="s">
        <v>429</v>
      </c>
      <c r="D61" s="122" t="s">
        <v>4</v>
      </c>
      <c r="E61" s="582">
        <v>5</v>
      </c>
      <c r="F61" s="2"/>
      <c r="G61" s="635">
        <f t="shared" si="0"/>
        <v>0</v>
      </c>
      <c r="H61" s="599"/>
      <c r="I61" s="189"/>
      <c r="M61" s="580"/>
      <c r="N61" s="581"/>
      <c r="O61" s="611"/>
      <c r="P61" s="614"/>
      <c r="Q61" s="613"/>
      <c r="R61" s="303"/>
      <c r="S61" s="303"/>
    </row>
    <row r="62" spans="2:21" ht="31.5" customHeight="1">
      <c r="B62" s="816">
        <v>49</v>
      </c>
      <c r="C62" s="810" t="s">
        <v>514</v>
      </c>
      <c r="D62" s="122" t="s">
        <v>4</v>
      </c>
      <c r="E62" s="582">
        <v>5</v>
      </c>
      <c r="F62" s="2"/>
      <c r="G62" s="635">
        <f t="shared" si="0"/>
        <v>0</v>
      </c>
      <c r="H62" s="599"/>
      <c r="I62" s="189"/>
      <c r="M62" s="580"/>
      <c r="N62" s="581"/>
      <c r="O62" s="611"/>
      <c r="P62" s="614"/>
      <c r="Q62" s="613"/>
      <c r="R62" s="303"/>
      <c r="S62" s="303"/>
    </row>
    <row r="63" spans="2:21" ht="25.5" customHeight="1">
      <c r="B63" s="816">
        <v>50</v>
      </c>
      <c r="C63" s="196" t="s">
        <v>479</v>
      </c>
      <c r="D63" s="1" t="s">
        <v>46</v>
      </c>
      <c r="E63" s="583">
        <v>6</v>
      </c>
      <c r="F63" s="2"/>
      <c r="G63" s="635">
        <f t="shared" si="0"/>
        <v>0</v>
      </c>
      <c r="H63" s="599"/>
      <c r="I63" s="189"/>
      <c r="M63" s="580"/>
      <c r="N63" s="581"/>
      <c r="O63" s="611"/>
      <c r="P63" s="614"/>
      <c r="Q63" s="613"/>
      <c r="R63" s="303"/>
      <c r="S63" s="303"/>
    </row>
    <row r="64" spans="2:21" ht="25.5" customHeight="1">
      <c r="B64" s="816">
        <v>51</v>
      </c>
      <c r="C64" s="196" t="s">
        <v>480</v>
      </c>
      <c r="D64" s="1" t="s">
        <v>60</v>
      </c>
      <c r="E64" s="583">
        <v>140</v>
      </c>
      <c r="F64" s="2"/>
      <c r="G64" s="635">
        <f t="shared" si="0"/>
        <v>0</v>
      </c>
      <c r="H64" s="599"/>
      <c r="I64" s="189"/>
      <c r="M64" s="580"/>
      <c r="N64" s="581"/>
      <c r="O64" s="611"/>
      <c r="P64" s="614"/>
      <c r="Q64" s="613"/>
      <c r="R64" s="303"/>
      <c r="S64" s="303"/>
    </row>
    <row r="65" spans="2:19" ht="31.5" customHeight="1">
      <c r="B65" s="816">
        <v>52</v>
      </c>
      <c r="C65" s="196" t="s">
        <v>540</v>
      </c>
      <c r="D65" s="1" t="s">
        <v>46</v>
      </c>
      <c r="E65" s="583">
        <v>6</v>
      </c>
      <c r="F65" s="2"/>
      <c r="G65" s="635">
        <f t="shared" si="0"/>
        <v>0</v>
      </c>
      <c r="H65" s="599"/>
      <c r="I65" s="189"/>
      <c r="M65" s="580"/>
      <c r="N65" s="581"/>
      <c r="O65" s="581"/>
      <c r="P65" s="581"/>
      <c r="Q65" s="581"/>
      <c r="R65" s="303"/>
      <c r="S65" s="303"/>
    </row>
    <row r="66" spans="2:19" ht="41.25" customHeight="1">
      <c r="B66" s="816">
        <v>53</v>
      </c>
      <c r="C66" s="304" t="s">
        <v>395</v>
      </c>
      <c r="D66" s="305" t="s">
        <v>46</v>
      </c>
      <c r="E66" s="584">
        <v>6</v>
      </c>
      <c r="F66" s="306"/>
      <c r="G66" s="635">
        <f t="shared" si="0"/>
        <v>0</v>
      </c>
      <c r="H66" s="599"/>
      <c r="I66" s="189"/>
      <c r="M66" s="580"/>
      <c r="N66" s="581"/>
      <c r="O66" s="581"/>
      <c r="P66" s="581"/>
      <c r="Q66" s="581"/>
      <c r="R66" s="303"/>
      <c r="S66" s="303"/>
    </row>
    <row r="67" spans="2:19" ht="30.75" customHeight="1">
      <c r="B67" s="816">
        <v>54</v>
      </c>
      <c r="C67" s="196" t="s">
        <v>539</v>
      </c>
      <c r="D67" s="305" t="s">
        <v>46</v>
      </c>
      <c r="E67" s="584">
        <v>6</v>
      </c>
      <c r="F67" s="306"/>
      <c r="G67" s="635">
        <f t="shared" si="0"/>
        <v>0</v>
      </c>
      <c r="H67" s="599"/>
      <c r="I67" s="189"/>
      <c r="M67" s="580"/>
      <c r="N67" s="581"/>
      <c r="O67" s="581"/>
      <c r="P67" s="581"/>
      <c r="Q67" s="581"/>
      <c r="R67" s="303"/>
      <c r="S67" s="303"/>
    </row>
    <row r="68" spans="2:19" ht="31.5" customHeight="1">
      <c r="B68" s="816">
        <v>55</v>
      </c>
      <c r="C68" s="602" t="s">
        <v>487</v>
      </c>
      <c r="D68" s="1" t="s">
        <v>46</v>
      </c>
      <c r="E68" s="583">
        <v>6</v>
      </c>
      <c r="F68" s="2"/>
      <c r="G68" s="635">
        <f t="shared" si="0"/>
        <v>0</v>
      </c>
      <c r="H68" s="599"/>
      <c r="I68" s="189"/>
    </row>
    <row r="69" spans="2:19" ht="31.5" customHeight="1">
      <c r="B69" s="816">
        <v>56</v>
      </c>
      <c r="C69" s="196" t="s">
        <v>541</v>
      </c>
      <c r="D69" s="1" t="s">
        <v>46</v>
      </c>
      <c r="E69" s="583">
        <v>6</v>
      </c>
      <c r="F69" s="2"/>
      <c r="G69" s="635">
        <f>E69*F69</f>
        <v>0</v>
      </c>
      <c r="H69" s="599"/>
      <c r="I69" s="189"/>
      <c r="K69" s="189"/>
    </row>
    <row r="70" spans="2:19" ht="31.5" customHeight="1">
      <c r="B70" s="816">
        <v>57</v>
      </c>
      <c r="C70" s="196" t="s">
        <v>542</v>
      </c>
      <c r="D70" s="1" t="s">
        <v>46</v>
      </c>
      <c r="E70" s="583">
        <v>6</v>
      </c>
      <c r="F70" s="2"/>
      <c r="G70" s="635">
        <f t="shared" si="0"/>
        <v>0</v>
      </c>
      <c r="H70" s="599"/>
      <c r="I70" s="189"/>
      <c r="K70" s="189"/>
    </row>
    <row r="71" spans="2:19" ht="34.5" customHeight="1">
      <c r="B71" s="816">
        <v>58</v>
      </c>
      <c r="C71" s="196" t="s">
        <v>445</v>
      </c>
      <c r="D71" s="1" t="s">
        <v>46</v>
      </c>
      <c r="E71" s="583">
        <f>5*30</f>
        <v>150</v>
      </c>
      <c r="F71" s="306"/>
      <c r="G71" s="635">
        <f t="shared" si="0"/>
        <v>0</v>
      </c>
      <c r="H71" s="599"/>
      <c r="I71" s="189"/>
    </row>
    <row r="72" spans="2:19" ht="30.75" customHeight="1">
      <c r="B72" s="816">
        <v>59</v>
      </c>
      <c r="C72" s="810" t="s">
        <v>68</v>
      </c>
      <c r="D72" s="1001" t="s">
        <v>31</v>
      </c>
      <c r="E72" s="1002">
        <v>100</v>
      </c>
      <c r="F72" s="526"/>
      <c r="G72" s="635">
        <f>F72*E72</f>
        <v>0</v>
      </c>
      <c r="H72" s="599"/>
      <c r="I72" s="189"/>
    </row>
    <row r="73" spans="2:19" ht="33" customHeight="1">
      <c r="B73" s="816">
        <v>60</v>
      </c>
      <c r="C73" s="998" t="s">
        <v>114</v>
      </c>
      <c r="D73" s="870" t="s">
        <v>31</v>
      </c>
      <c r="E73" s="583">
        <v>100</v>
      </c>
      <c r="F73" s="993"/>
      <c r="G73" s="635">
        <f>F73*E73</f>
        <v>0</v>
      </c>
      <c r="H73" s="599"/>
      <c r="I73" s="189"/>
    </row>
    <row r="74" spans="2:19" ht="24.75" customHeight="1">
      <c r="B74" s="816">
        <v>61</v>
      </c>
      <c r="C74" s="813" t="s">
        <v>156</v>
      </c>
      <c r="D74" s="997" t="s">
        <v>31</v>
      </c>
      <c r="E74" s="583">
        <v>50</v>
      </c>
      <c r="F74" s="2"/>
      <c r="G74" s="635">
        <f t="shared" si="0"/>
        <v>0</v>
      </c>
      <c r="H74" s="599"/>
      <c r="I74" s="189"/>
    </row>
    <row r="75" spans="2:19" ht="24" customHeight="1">
      <c r="B75" s="816">
        <v>62</v>
      </c>
      <c r="C75" s="999" t="s">
        <v>510</v>
      </c>
      <c r="D75" s="1000" t="s">
        <v>31</v>
      </c>
      <c r="E75" s="583">
        <v>6</v>
      </c>
      <c r="F75" s="306"/>
      <c r="G75" s="635">
        <f t="shared" si="0"/>
        <v>0</v>
      </c>
      <c r="H75" s="599"/>
      <c r="I75" s="189"/>
    </row>
    <row r="76" spans="2:19" ht="21.75" customHeight="1">
      <c r="B76" s="816">
        <v>63</v>
      </c>
      <c r="C76" s="999" t="s">
        <v>507</v>
      </c>
      <c r="D76" s="1000" t="s">
        <v>23</v>
      </c>
      <c r="E76" s="1002">
        <v>100</v>
      </c>
      <c r="F76" s="1003"/>
      <c r="G76" s="635">
        <f t="shared" si="0"/>
        <v>0</v>
      </c>
      <c r="H76" s="599"/>
      <c r="I76" s="189"/>
    </row>
    <row r="77" spans="2:19" ht="31.5" customHeight="1">
      <c r="B77" s="816">
        <v>64</v>
      </c>
      <c r="C77" s="1064" t="s">
        <v>543</v>
      </c>
      <c r="D77" s="1011" t="s">
        <v>23</v>
      </c>
      <c r="E77" s="1002">
        <v>240</v>
      </c>
      <c r="F77" s="1012"/>
      <c r="G77" s="635">
        <f t="shared" si="0"/>
        <v>0</v>
      </c>
      <c r="H77" s="599"/>
      <c r="I77" s="189"/>
    </row>
    <row r="78" spans="2:19" ht="15.75" customHeight="1">
      <c r="B78" s="629"/>
      <c r="C78" s="196"/>
      <c r="D78" s="870"/>
      <c r="E78" s="583"/>
      <c r="F78" s="993"/>
      <c r="G78" s="578"/>
      <c r="H78" s="599"/>
      <c r="I78" s="189"/>
    </row>
    <row r="79" spans="2:19" ht="15.75">
      <c r="B79" s="617"/>
      <c r="C79" s="618" t="s">
        <v>109</v>
      </c>
      <c r="D79" s="619"/>
      <c r="E79" s="620"/>
      <c r="F79" s="620"/>
      <c r="G79" s="621">
        <f>ROUND(SUM(G13:G77),0)</f>
        <v>0</v>
      </c>
      <c r="H79" s="303"/>
      <c r="I79" s="189"/>
      <c r="J79" s="189"/>
    </row>
    <row r="80" spans="2:19" ht="15.75">
      <c r="B80" s="33"/>
      <c r="C80" s="34" t="s">
        <v>110</v>
      </c>
      <c r="D80" s="35" t="s">
        <v>111</v>
      </c>
      <c r="E80" s="994">
        <v>0.2414</v>
      </c>
      <c r="F80" s="36"/>
      <c r="G80" s="37">
        <f>G79*E80</f>
        <v>0</v>
      </c>
      <c r="H80" s="303"/>
      <c r="I80" s="189"/>
      <c r="J80" s="189"/>
    </row>
    <row r="81" spans="2:9" ht="16.5" thickBot="1">
      <c r="B81" s="33"/>
      <c r="C81" s="34" t="s">
        <v>112</v>
      </c>
      <c r="D81" s="35" t="s">
        <v>111</v>
      </c>
      <c r="E81" s="995">
        <v>5.8599999999999999E-2</v>
      </c>
      <c r="F81" s="36"/>
      <c r="G81" s="41">
        <f>G79*E81</f>
        <v>0</v>
      </c>
      <c r="H81" s="303"/>
    </row>
    <row r="82" spans="2:9" ht="16.5" thickBot="1">
      <c r="B82" s="38"/>
      <c r="C82" s="39" t="s">
        <v>113</v>
      </c>
      <c r="D82" s="615" t="s">
        <v>111</v>
      </c>
      <c r="E82" s="996">
        <f>E80+E81</f>
        <v>0.3</v>
      </c>
      <c r="F82" s="40"/>
      <c r="G82" s="41">
        <f>ROUND(SUM(G79:G81),0)</f>
        <v>0</v>
      </c>
      <c r="H82" s="128"/>
      <c r="I82" s="49"/>
    </row>
    <row r="83" spans="2:9">
      <c r="G83" s="286"/>
      <c r="H83" s="189"/>
      <c r="I83" s="49"/>
    </row>
    <row r="84" spans="2:9">
      <c r="G84" s="189"/>
      <c r="I84" s="49"/>
    </row>
    <row r="85" spans="2:9">
      <c r="G85" s="189"/>
    </row>
    <row r="86" spans="2:9">
      <c r="I86" s="189"/>
    </row>
    <row r="88" spans="2:9">
      <c r="F88" s="189"/>
      <c r="I88" s="189"/>
    </row>
    <row r="89" spans="2:9">
      <c r="F89" s="189"/>
      <c r="G89" s="189"/>
    </row>
    <row r="90" spans="2:9">
      <c r="G90" s="189"/>
    </row>
  </sheetData>
  <mergeCells count="20">
    <mergeCell ref="O3:O5"/>
    <mergeCell ref="P3:R5"/>
    <mergeCell ref="D6:F6"/>
    <mergeCell ref="O6:Q6"/>
    <mergeCell ref="D10:E10"/>
    <mergeCell ref="F10:G10"/>
    <mergeCell ref="O10:P10"/>
    <mergeCell ref="Q10:R10"/>
    <mergeCell ref="B2:C10"/>
    <mergeCell ref="D2:E2"/>
    <mergeCell ref="D7:F7"/>
    <mergeCell ref="O7:Q7"/>
    <mergeCell ref="D8:F8"/>
    <mergeCell ref="O8:Q8"/>
    <mergeCell ref="O9:P9"/>
    <mergeCell ref="Q9:R9"/>
    <mergeCell ref="M2:N10"/>
    <mergeCell ref="O2:P2"/>
    <mergeCell ref="D3:D5"/>
    <mergeCell ref="E3:G5"/>
  </mergeCells>
  <pageMargins left="0.9055118110236221" right="0.31496062992125984" top="0.43307086614173229" bottom="0.15748031496062992" header="0" footer="0.15748031496062992"/>
  <pageSetup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Z23"/>
  <sheetViews>
    <sheetView showGridLines="0" view="pageBreakPreview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2.85546875" style="4" customWidth="1"/>
    <col min="9" max="9" width="7.28515625" style="5" customWidth="1"/>
    <col min="10" max="12" width="10.7109375" style="5" customWidth="1"/>
    <col min="13" max="13" width="12.7109375" style="5" customWidth="1"/>
    <col min="14" max="14" width="5.7109375" style="4" customWidth="1"/>
    <col min="15" max="20" width="7.7109375" style="4" customWidth="1"/>
    <col min="21" max="21" width="31.28515625" style="4" customWidth="1"/>
    <col min="22" max="22" width="7.85546875" style="4" customWidth="1"/>
    <col min="23" max="16384" width="11.42578125" style="4"/>
  </cols>
  <sheetData>
    <row r="1" spans="2:26" ht="5.0999999999999996" customHeight="1"/>
    <row r="2" spans="2:26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  <c r="O2" s="6"/>
      <c r="P2" s="7"/>
      <c r="Q2" s="7"/>
      <c r="R2" s="1342"/>
      <c r="S2" s="1342"/>
      <c r="T2" s="1343"/>
      <c r="U2" s="1346" t="s">
        <v>74</v>
      </c>
      <c r="V2" s="1347"/>
      <c r="W2" s="1348" t="s">
        <v>75</v>
      </c>
      <c r="X2" s="1349"/>
      <c r="Y2" s="1349"/>
      <c r="Z2" s="1350"/>
    </row>
    <row r="3" spans="2:26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  <c r="O3" s="8"/>
      <c r="P3" s="9"/>
      <c r="Q3" s="9"/>
      <c r="R3" s="1344"/>
      <c r="S3" s="1344"/>
      <c r="T3" s="1345"/>
      <c r="U3" s="1354" t="s">
        <v>76</v>
      </c>
      <c r="V3" s="1355"/>
      <c r="W3" s="1351"/>
      <c r="X3" s="1352"/>
      <c r="Y3" s="1352"/>
      <c r="Z3" s="1353"/>
    </row>
    <row r="4" spans="2:26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  <c r="O4" s="1356"/>
      <c r="P4" s="1357"/>
      <c r="Q4" s="1357"/>
      <c r="R4" s="1357"/>
      <c r="S4" s="1357"/>
      <c r="T4" s="1357"/>
      <c r="U4" s="1357"/>
      <c r="V4" s="1357"/>
      <c r="W4" s="1357"/>
      <c r="X4" s="1357"/>
      <c r="Y4" s="1357"/>
      <c r="Z4" s="1358"/>
    </row>
    <row r="5" spans="2:26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 t="s">
        <v>257</v>
      </c>
      <c r="I5" s="1289"/>
      <c r="J5" s="1289"/>
      <c r="K5" s="1289"/>
      <c r="L5" s="1289"/>
      <c r="M5" s="1290"/>
      <c r="O5" s="1341" t="s">
        <v>77</v>
      </c>
      <c r="P5" s="1341"/>
      <c r="Q5" s="10"/>
      <c r="R5" s="46" t="s">
        <v>78</v>
      </c>
      <c r="S5" s="11"/>
      <c r="T5" s="12" t="s">
        <v>79</v>
      </c>
      <c r="U5" s="1288" t="s">
        <v>258</v>
      </c>
      <c r="V5" s="1289"/>
      <c r="W5" s="1289"/>
      <c r="X5" s="1289"/>
      <c r="Y5" s="1289"/>
      <c r="Z5" s="1290"/>
    </row>
    <row r="6" spans="2:26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  <c r="O6" s="13"/>
      <c r="P6" s="14"/>
      <c r="Q6" s="14"/>
      <c r="R6" s="14"/>
      <c r="S6" s="14"/>
      <c r="T6" s="14"/>
      <c r="U6" s="14"/>
      <c r="V6" s="15"/>
      <c r="W6" s="15"/>
      <c r="X6" s="15"/>
      <c r="Y6" s="15"/>
      <c r="Z6" s="16"/>
    </row>
    <row r="7" spans="2:26" ht="24.95" customHeight="1">
      <c r="B7" s="44" t="s">
        <v>80</v>
      </c>
      <c r="C7" s="17">
        <v>7</v>
      </c>
      <c r="D7" s="1330" t="s">
        <v>81</v>
      </c>
      <c r="E7" s="1331"/>
      <c r="F7" s="1400" t="s">
        <v>123</v>
      </c>
      <c r="G7" s="1401"/>
      <c r="H7" s="1402"/>
      <c r="I7" s="42" t="s">
        <v>82</v>
      </c>
      <c r="J7" s="18" t="e">
        <f>+#REF!</f>
        <v>#REF!</v>
      </c>
      <c r="K7" s="1332" t="s">
        <v>83</v>
      </c>
      <c r="L7" s="1333"/>
      <c r="M7" s="19">
        <f>SUM(M11:M18)</f>
        <v>59.2</v>
      </c>
      <c r="O7" s="44" t="s">
        <v>80</v>
      </c>
      <c r="P7" s="17">
        <v>7</v>
      </c>
      <c r="Q7" s="1330" t="s">
        <v>81</v>
      </c>
      <c r="R7" s="1331"/>
      <c r="S7" s="1400" t="s">
        <v>123</v>
      </c>
      <c r="T7" s="1401"/>
      <c r="U7" s="1402"/>
      <c r="V7" s="42" t="s">
        <v>82</v>
      </c>
      <c r="W7" s="18" t="s">
        <v>69</v>
      </c>
      <c r="X7" s="1332" t="s">
        <v>83</v>
      </c>
      <c r="Y7" s="1333"/>
      <c r="Z7" s="19">
        <f>SUM(Z11:Z18)</f>
        <v>62</v>
      </c>
    </row>
    <row r="8" spans="2:26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  <c r="O8" s="13"/>
      <c r="P8" s="14"/>
      <c r="Q8" s="14"/>
      <c r="R8" s="14"/>
      <c r="S8" s="14"/>
      <c r="T8" s="14"/>
      <c r="U8" s="14"/>
      <c r="V8" s="15"/>
      <c r="W8" s="15"/>
      <c r="X8" s="15"/>
      <c r="Y8" s="15"/>
      <c r="Z8" s="16"/>
    </row>
    <row r="9" spans="2:26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6"/>
      <c r="M9" s="1337" t="s">
        <v>87</v>
      </c>
      <c r="O9" s="1334" t="s">
        <v>84</v>
      </c>
      <c r="P9" s="1334"/>
      <c r="Q9" s="1334"/>
      <c r="R9" s="1334"/>
      <c r="S9" s="1334"/>
      <c r="T9" s="1334"/>
      <c r="U9" s="1334" t="s">
        <v>85</v>
      </c>
      <c r="V9" s="1336" t="s">
        <v>86</v>
      </c>
      <c r="W9" s="1336"/>
      <c r="X9" s="1336"/>
      <c r="Y9" s="1336"/>
      <c r="Z9" s="1337" t="s">
        <v>87</v>
      </c>
    </row>
    <row r="10" spans="2:26" ht="15" customHeight="1">
      <c r="B10" s="1334"/>
      <c r="C10" s="1334"/>
      <c r="D10" s="1334"/>
      <c r="E10" s="1334"/>
      <c r="F10" s="1334"/>
      <c r="G10" s="1334"/>
      <c r="H10" s="1334"/>
      <c r="I10" s="45" t="s">
        <v>0</v>
      </c>
      <c r="J10" s="45" t="s">
        <v>88</v>
      </c>
      <c r="K10" s="45" t="s">
        <v>89</v>
      </c>
      <c r="L10" s="45" t="s">
        <v>90</v>
      </c>
      <c r="M10" s="1337"/>
      <c r="O10" s="1334"/>
      <c r="P10" s="1334"/>
      <c r="Q10" s="1334"/>
      <c r="R10" s="1334"/>
      <c r="S10" s="1334"/>
      <c r="T10" s="1334"/>
      <c r="U10" s="1334"/>
      <c r="V10" s="45" t="s">
        <v>0</v>
      </c>
      <c r="W10" s="45" t="s">
        <v>88</v>
      </c>
      <c r="X10" s="45" t="s">
        <v>89</v>
      </c>
      <c r="Y10" s="45" t="s">
        <v>90</v>
      </c>
      <c r="Z10" s="1337"/>
    </row>
    <row r="11" spans="2:26">
      <c r="B11" s="1338"/>
      <c r="C11" s="1339"/>
      <c r="D11" s="1339"/>
      <c r="E11" s="1339"/>
      <c r="F11" s="1339"/>
      <c r="G11" s="1365"/>
      <c r="H11" s="20"/>
      <c r="I11" s="21">
        <v>8.8000000000000007</v>
      </c>
      <c r="J11" s="21"/>
      <c r="K11" s="21"/>
      <c r="L11" s="21"/>
      <c r="M11" s="22">
        <f>+I11</f>
        <v>8.8000000000000007</v>
      </c>
      <c r="O11" s="1338"/>
      <c r="P11" s="1339"/>
      <c r="Q11" s="1339"/>
      <c r="R11" s="1339"/>
      <c r="S11" s="1339"/>
      <c r="T11" s="1365"/>
      <c r="U11" s="20"/>
      <c r="V11" s="21">
        <v>8.8000000000000007</v>
      </c>
      <c r="W11" s="21"/>
      <c r="X11" s="21"/>
      <c r="Y11" s="21"/>
      <c r="Z11" s="22">
        <f>+V11</f>
        <v>8.8000000000000007</v>
      </c>
    </row>
    <row r="12" spans="2:26">
      <c r="B12" s="1338"/>
      <c r="C12" s="1339"/>
      <c r="D12" s="1339"/>
      <c r="E12" s="1339"/>
      <c r="F12" s="1339"/>
      <c r="G12" s="1365"/>
      <c r="H12" s="20"/>
      <c r="I12" s="21">
        <v>6</v>
      </c>
      <c r="J12" s="21"/>
      <c r="K12" s="21"/>
      <c r="L12" s="21"/>
      <c r="M12" s="22">
        <f t="shared" ref="M12:M18" si="0">+I12</f>
        <v>6</v>
      </c>
      <c r="O12" s="1338"/>
      <c r="P12" s="1339"/>
      <c r="Q12" s="1339"/>
      <c r="R12" s="1339"/>
      <c r="S12" s="1339"/>
      <c r="T12" s="1365"/>
      <c r="U12" s="20"/>
      <c r="V12" s="21">
        <v>8.8000000000000007</v>
      </c>
      <c r="W12" s="21"/>
      <c r="X12" s="21"/>
      <c r="Y12" s="21"/>
      <c r="Z12" s="22">
        <f t="shared" ref="Z12:Z18" si="1">+V12</f>
        <v>8.8000000000000007</v>
      </c>
    </row>
    <row r="13" spans="2:26" ht="15" customHeight="1">
      <c r="B13" s="1338"/>
      <c r="C13" s="1339"/>
      <c r="D13" s="1339"/>
      <c r="E13" s="1339"/>
      <c r="F13" s="1339"/>
      <c r="G13" s="1365"/>
      <c r="H13" s="20"/>
      <c r="I13" s="21">
        <v>6</v>
      </c>
      <c r="J13" s="21"/>
      <c r="K13" s="21"/>
      <c r="L13" s="21"/>
      <c r="M13" s="22">
        <f t="shared" si="0"/>
        <v>6</v>
      </c>
      <c r="O13" s="1338"/>
      <c r="P13" s="1339"/>
      <c r="Q13" s="1339"/>
      <c r="R13" s="1339"/>
      <c r="S13" s="1339"/>
      <c r="T13" s="1365"/>
      <c r="U13" s="20"/>
      <c r="V13" s="21">
        <v>8.8000000000000007</v>
      </c>
      <c r="W13" s="21"/>
      <c r="X13" s="21"/>
      <c r="Y13" s="21"/>
      <c r="Z13" s="22">
        <f t="shared" si="1"/>
        <v>8.8000000000000007</v>
      </c>
    </row>
    <row r="14" spans="2:26" ht="15" customHeight="1">
      <c r="B14" s="1338"/>
      <c r="C14" s="1339"/>
      <c r="D14" s="1339"/>
      <c r="E14" s="1339"/>
      <c r="F14" s="1339"/>
      <c r="G14" s="1365"/>
      <c r="H14" s="20"/>
      <c r="I14" s="21">
        <v>8.8000000000000007</v>
      </c>
      <c r="J14" s="21"/>
      <c r="K14" s="21"/>
      <c r="L14" s="21"/>
      <c r="M14" s="22">
        <f t="shared" si="0"/>
        <v>8.8000000000000007</v>
      </c>
      <c r="O14" s="1338"/>
      <c r="P14" s="1339"/>
      <c r="Q14" s="1339"/>
      <c r="R14" s="1339"/>
      <c r="S14" s="1339"/>
      <c r="T14" s="1365"/>
      <c r="U14" s="20"/>
      <c r="V14" s="21">
        <v>8.8000000000000007</v>
      </c>
      <c r="W14" s="21"/>
      <c r="X14" s="21"/>
      <c r="Y14" s="21"/>
      <c r="Z14" s="22">
        <f t="shared" si="1"/>
        <v>8.8000000000000007</v>
      </c>
    </row>
    <row r="15" spans="2:26" ht="15" customHeight="1">
      <c r="B15" s="1338"/>
      <c r="C15" s="1339"/>
      <c r="D15" s="1339"/>
      <c r="E15" s="1339"/>
      <c r="F15" s="1339"/>
      <c r="G15" s="1365"/>
      <c r="H15" s="20"/>
      <c r="I15" s="21">
        <v>8.8000000000000007</v>
      </c>
      <c r="J15" s="21"/>
      <c r="K15" s="21"/>
      <c r="L15" s="21"/>
      <c r="M15" s="22">
        <f t="shared" si="0"/>
        <v>8.8000000000000007</v>
      </c>
      <c r="O15" s="1338"/>
      <c r="P15" s="1339"/>
      <c r="Q15" s="1339"/>
      <c r="R15" s="1339"/>
      <c r="S15" s="1339"/>
      <c r="T15" s="1365"/>
      <c r="U15" s="20"/>
      <c r="V15" s="21">
        <v>8.8000000000000007</v>
      </c>
      <c r="W15" s="21"/>
      <c r="X15" s="21"/>
      <c r="Y15" s="21"/>
      <c r="Z15" s="22">
        <f t="shared" si="1"/>
        <v>8.8000000000000007</v>
      </c>
    </row>
    <row r="16" spans="2:26" ht="15" customHeight="1">
      <c r="B16" s="1338"/>
      <c r="C16" s="1339"/>
      <c r="D16" s="1339"/>
      <c r="E16" s="1339"/>
      <c r="F16" s="1339"/>
      <c r="G16" s="1365"/>
      <c r="H16" s="20"/>
      <c r="I16" s="21">
        <v>8.8000000000000007</v>
      </c>
      <c r="J16" s="21"/>
      <c r="K16" s="21"/>
      <c r="L16" s="21"/>
      <c r="M16" s="22">
        <f t="shared" si="0"/>
        <v>8.8000000000000007</v>
      </c>
      <c r="O16" s="1338"/>
      <c r="P16" s="1339"/>
      <c r="Q16" s="1339"/>
      <c r="R16" s="1339"/>
      <c r="S16" s="1339"/>
      <c r="T16" s="1365"/>
      <c r="U16" s="20"/>
      <c r="V16" s="21">
        <v>6</v>
      </c>
      <c r="W16" s="21"/>
      <c r="X16" s="21"/>
      <c r="Y16" s="21"/>
      <c r="Z16" s="22">
        <f t="shared" si="1"/>
        <v>6</v>
      </c>
    </row>
    <row r="17" spans="2:26" ht="15" customHeight="1">
      <c r="B17" s="1338"/>
      <c r="C17" s="1339"/>
      <c r="D17" s="1339"/>
      <c r="E17" s="1339"/>
      <c r="F17" s="1339"/>
      <c r="G17" s="1365"/>
      <c r="H17" s="20"/>
      <c r="I17" s="21">
        <v>6</v>
      </c>
      <c r="J17" s="21"/>
      <c r="K17" s="21"/>
      <c r="L17" s="21"/>
      <c r="M17" s="22">
        <f t="shared" si="0"/>
        <v>6</v>
      </c>
      <c r="O17" s="1338"/>
      <c r="P17" s="1339"/>
      <c r="Q17" s="1339"/>
      <c r="R17" s="1339"/>
      <c r="S17" s="1339"/>
      <c r="T17" s="1365"/>
      <c r="U17" s="20"/>
      <c r="V17" s="21">
        <v>6</v>
      </c>
      <c r="W17" s="21"/>
      <c r="X17" s="21"/>
      <c r="Y17" s="21"/>
      <c r="Z17" s="22">
        <f t="shared" si="1"/>
        <v>6</v>
      </c>
    </row>
    <row r="18" spans="2:26" ht="15" customHeight="1">
      <c r="B18" s="1338"/>
      <c r="C18" s="1339"/>
      <c r="D18" s="1339"/>
      <c r="E18" s="1339"/>
      <c r="F18" s="1339"/>
      <c r="G18" s="1365"/>
      <c r="H18" s="20"/>
      <c r="I18" s="21">
        <v>6</v>
      </c>
      <c r="J18" s="21"/>
      <c r="K18" s="21"/>
      <c r="L18" s="21"/>
      <c r="M18" s="22">
        <f t="shared" si="0"/>
        <v>6</v>
      </c>
      <c r="O18" s="1338"/>
      <c r="P18" s="1339"/>
      <c r="Q18" s="1339"/>
      <c r="R18" s="1339"/>
      <c r="S18" s="1339"/>
      <c r="T18" s="1365"/>
      <c r="U18" s="20"/>
      <c r="V18" s="21">
        <v>6</v>
      </c>
      <c r="W18" s="21"/>
      <c r="X18" s="21"/>
      <c r="Y18" s="21"/>
      <c r="Z18" s="22">
        <f t="shared" si="1"/>
        <v>6</v>
      </c>
    </row>
    <row r="19" spans="2:26" ht="15" customHeight="1">
      <c r="B19" s="1338"/>
      <c r="C19" s="1339"/>
      <c r="D19" s="1339"/>
      <c r="E19" s="1339"/>
      <c r="F19" s="1339"/>
      <c r="G19" s="1365"/>
      <c r="H19" s="20"/>
      <c r="I19" s="21"/>
      <c r="J19" s="21"/>
      <c r="K19" s="21"/>
      <c r="L19" s="21"/>
      <c r="M19" s="22">
        <f t="shared" ref="M19" si="2">+K19</f>
        <v>0</v>
      </c>
      <c r="O19" s="1338"/>
      <c r="P19" s="1339"/>
      <c r="Q19" s="1339"/>
      <c r="R19" s="1339"/>
      <c r="S19" s="1339"/>
      <c r="T19" s="1365"/>
      <c r="U19" s="20"/>
      <c r="V19" s="21"/>
      <c r="W19" s="21"/>
      <c r="X19" s="21"/>
      <c r="Y19" s="21"/>
      <c r="Z19" s="22">
        <f t="shared" ref="Z19" si="3">+X19</f>
        <v>0</v>
      </c>
    </row>
    <row r="20" spans="2:26" ht="15" customHeight="1">
      <c r="B20" s="23" t="s">
        <v>91</v>
      </c>
      <c r="C20" s="1314"/>
      <c r="D20" s="1315"/>
      <c r="E20" s="1315"/>
      <c r="F20" s="1315"/>
      <c r="G20" s="1315"/>
      <c r="H20" s="1366" t="s">
        <v>92</v>
      </c>
      <c r="I20" s="1367"/>
      <c r="J20" s="24" t="s">
        <v>91</v>
      </c>
      <c r="K20" s="1359"/>
      <c r="L20" s="1360"/>
      <c r="M20" s="1361"/>
      <c r="O20" s="23" t="s">
        <v>91</v>
      </c>
      <c r="P20" s="1314"/>
      <c r="Q20" s="1315"/>
      <c r="R20" s="1315"/>
      <c r="S20" s="1315"/>
      <c r="T20" s="1315"/>
      <c r="U20" s="1366" t="s">
        <v>92</v>
      </c>
      <c r="V20" s="1367"/>
      <c r="W20" s="24" t="s">
        <v>91</v>
      </c>
      <c r="X20" s="1359"/>
      <c r="Y20" s="1360"/>
      <c r="Z20" s="1361"/>
    </row>
    <row r="21" spans="2:26" ht="15" customHeight="1">
      <c r="B21" s="23" t="s">
        <v>93</v>
      </c>
      <c r="C21" s="1325"/>
      <c r="D21" s="1326"/>
      <c r="E21" s="1326"/>
      <c r="F21" s="1326"/>
      <c r="G21" s="1326"/>
      <c r="H21" s="1275"/>
      <c r="I21" s="1276"/>
      <c r="J21" s="24" t="s">
        <v>93</v>
      </c>
      <c r="K21" s="1359" t="s">
        <v>94</v>
      </c>
      <c r="L21" s="1360"/>
      <c r="M21" s="1361"/>
      <c r="O21" s="23" t="s">
        <v>93</v>
      </c>
      <c r="P21" s="1325"/>
      <c r="Q21" s="1326"/>
      <c r="R21" s="1326"/>
      <c r="S21" s="1326"/>
      <c r="T21" s="1326"/>
      <c r="U21" s="1275"/>
      <c r="V21" s="1276"/>
      <c r="W21" s="24" t="s">
        <v>93</v>
      </c>
      <c r="X21" s="1359" t="s">
        <v>94</v>
      </c>
      <c r="Y21" s="1360"/>
      <c r="Z21" s="1361"/>
    </row>
    <row r="22" spans="2:26" ht="15" customHeight="1">
      <c r="B22" s="25" t="s">
        <v>95</v>
      </c>
      <c r="C22" s="1314"/>
      <c r="D22" s="1315"/>
      <c r="E22" s="1315"/>
      <c r="F22" s="1315"/>
      <c r="G22" s="1316"/>
      <c r="H22" s="1262"/>
      <c r="I22" s="1263"/>
      <c r="J22" s="26" t="s">
        <v>95</v>
      </c>
      <c r="K22" s="1317">
        <f>+C22</f>
        <v>0</v>
      </c>
      <c r="L22" s="1318"/>
      <c r="M22" s="1319"/>
      <c r="O22" s="25" t="s">
        <v>95</v>
      </c>
      <c r="P22" s="1314"/>
      <c r="Q22" s="1315"/>
      <c r="R22" s="1315"/>
      <c r="S22" s="1315"/>
      <c r="T22" s="1316"/>
      <c r="U22" s="1262"/>
      <c r="V22" s="1263"/>
      <c r="W22" s="26" t="s">
        <v>95</v>
      </c>
      <c r="X22" s="1317">
        <f>+P22</f>
        <v>0</v>
      </c>
      <c r="Y22" s="1318"/>
      <c r="Z22" s="1319"/>
    </row>
    <row r="23" spans="2:26" ht="15" customHeight="1">
      <c r="B23" s="23" t="s">
        <v>96</v>
      </c>
      <c r="C23" s="1320" t="s">
        <v>97</v>
      </c>
      <c r="D23" s="1321"/>
      <c r="E23" s="1321"/>
      <c r="F23" s="1321"/>
      <c r="G23" s="1321"/>
      <c r="H23" s="1269"/>
      <c r="I23" s="1270"/>
      <c r="J23" s="24" t="s">
        <v>96</v>
      </c>
      <c r="K23" s="1322" t="s">
        <v>98</v>
      </c>
      <c r="L23" s="1323"/>
      <c r="M23" s="1324"/>
      <c r="O23" s="23" t="s">
        <v>96</v>
      </c>
      <c r="P23" s="1320" t="s">
        <v>97</v>
      </c>
      <c r="Q23" s="1321"/>
      <c r="R23" s="1321"/>
      <c r="S23" s="1321"/>
      <c r="T23" s="1321"/>
      <c r="U23" s="1269"/>
      <c r="V23" s="1270"/>
      <c r="W23" s="24" t="s">
        <v>96</v>
      </c>
      <c r="X23" s="1322" t="s">
        <v>98</v>
      </c>
      <c r="Y23" s="1323"/>
      <c r="Z23" s="1324"/>
    </row>
  </sheetData>
  <mergeCells count="54">
    <mergeCell ref="C22:G22"/>
    <mergeCell ref="H22:I22"/>
    <mergeCell ref="K22:M22"/>
    <mergeCell ref="C23:G23"/>
    <mergeCell ref="H23:I23"/>
    <mergeCell ref="K23:M23"/>
    <mergeCell ref="C21:G21"/>
    <mergeCell ref="H21:I21"/>
    <mergeCell ref="K21:M21"/>
    <mergeCell ref="D7:E7"/>
    <mergeCell ref="F7:H7"/>
    <mergeCell ref="K7:L7"/>
    <mergeCell ref="B9:G10"/>
    <mergeCell ref="H9:H10"/>
    <mergeCell ref="I9:L9"/>
    <mergeCell ref="M9:M10"/>
    <mergeCell ref="B11:G19"/>
    <mergeCell ref="C20:G20"/>
    <mergeCell ref="H20:I20"/>
    <mergeCell ref="K20:M20"/>
    <mergeCell ref="B5:C5"/>
    <mergeCell ref="H5:M5"/>
    <mergeCell ref="E2:G3"/>
    <mergeCell ref="H2:I2"/>
    <mergeCell ref="J2:M3"/>
    <mergeCell ref="H3:I3"/>
    <mergeCell ref="B4:M4"/>
    <mergeCell ref="R2:T3"/>
    <mergeCell ref="U2:V2"/>
    <mergeCell ref="W2:Z3"/>
    <mergeCell ref="U3:V3"/>
    <mergeCell ref="O4:Z4"/>
    <mergeCell ref="O5:P5"/>
    <mergeCell ref="U5:Z5"/>
    <mergeCell ref="Q7:R7"/>
    <mergeCell ref="S7:U7"/>
    <mergeCell ref="X7:Y7"/>
    <mergeCell ref="O9:T10"/>
    <mergeCell ref="U9:U10"/>
    <mergeCell ref="V9:Y9"/>
    <mergeCell ref="Z9:Z10"/>
    <mergeCell ref="O11:T19"/>
    <mergeCell ref="P20:T20"/>
    <mergeCell ref="U20:V20"/>
    <mergeCell ref="X20:Z20"/>
    <mergeCell ref="P21:T21"/>
    <mergeCell ref="U21:V21"/>
    <mergeCell ref="X21:Z21"/>
    <mergeCell ref="P22:T22"/>
    <mergeCell ref="U22:V22"/>
    <mergeCell ref="X22:Z22"/>
    <mergeCell ref="P23:T23"/>
    <mergeCell ref="U23:V23"/>
    <mergeCell ref="X23:Z23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Z24"/>
  <sheetViews>
    <sheetView showGridLines="0" view="pageBreakPreview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3.42578125" style="4" customWidth="1"/>
    <col min="9" max="9" width="7.5703125" style="5" customWidth="1"/>
    <col min="10" max="12" width="10.7109375" style="5" customWidth="1"/>
    <col min="13" max="13" width="12.7109375" style="5" customWidth="1"/>
    <col min="14" max="14" width="4.28515625" style="4" customWidth="1"/>
    <col min="15" max="20" width="6.140625" style="4" customWidth="1"/>
    <col min="21" max="21" width="33.140625" style="4" customWidth="1"/>
    <col min="22" max="22" width="9.140625" style="4" customWidth="1"/>
    <col min="23" max="16384" width="11.42578125" style="4"/>
  </cols>
  <sheetData>
    <row r="1" spans="2:26" ht="5.0999999999999996" customHeight="1"/>
    <row r="2" spans="2:26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  <c r="O2" s="6"/>
      <c r="P2" s="7"/>
      <c r="Q2" s="7"/>
      <c r="R2" s="1342"/>
      <c r="S2" s="1342"/>
      <c r="T2" s="1343"/>
      <c r="U2" s="1346" t="s">
        <v>74</v>
      </c>
      <c r="V2" s="1347"/>
      <c r="W2" s="1348" t="s">
        <v>75</v>
      </c>
      <c r="X2" s="1349"/>
      <c r="Y2" s="1349"/>
      <c r="Z2" s="1350"/>
    </row>
    <row r="3" spans="2:26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  <c r="O3" s="8"/>
      <c r="P3" s="9"/>
      <c r="Q3" s="9"/>
      <c r="R3" s="1344"/>
      <c r="S3" s="1344"/>
      <c r="T3" s="1345"/>
      <c r="U3" s="1354" t="s">
        <v>76</v>
      </c>
      <c r="V3" s="1355"/>
      <c r="W3" s="1351"/>
      <c r="X3" s="1352"/>
      <c r="Y3" s="1352"/>
      <c r="Z3" s="1353"/>
    </row>
    <row r="4" spans="2:26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  <c r="O4" s="1356"/>
      <c r="P4" s="1357"/>
      <c r="Q4" s="1357"/>
      <c r="R4" s="1357"/>
      <c r="S4" s="1357"/>
      <c r="T4" s="1357"/>
      <c r="U4" s="1357"/>
      <c r="V4" s="1357"/>
      <c r="W4" s="1357"/>
      <c r="X4" s="1357"/>
      <c r="Y4" s="1357"/>
      <c r="Z4" s="1358"/>
    </row>
    <row r="5" spans="2:26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 t="s">
        <v>259</v>
      </c>
      <c r="I5" s="1289"/>
      <c r="J5" s="1289"/>
      <c r="K5" s="1289"/>
      <c r="L5" s="1289"/>
      <c r="M5" s="1290"/>
      <c r="O5" s="1341" t="s">
        <v>77</v>
      </c>
      <c r="P5" s="1341"/>
      <c r="Q5" s="10"/>
      <c r="R5" s="46" t="s">
        <v>78</v>
      </c>
      <c r="S5" s="11"/>
      <c r="T5" s="12" t="s">
        <v>79</v>
      </c>
      <c r="U5" s="1288" t="s">
        <v>258</v>
      </c>
      <c r="V5" s="1289"/>
      <c r="W5" s="1289"/>
      <c r="X5" s="1289"/>
      <c r="Y5" s="1289"/>
      <c r="Z5" s="1290"/>
    </row>
    <row r="6" spans="2:26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  <c r="O6" s="13"/>
      <c r="P6" s="14"/>
      <c r="Q6" s="14"/>
      <c r="R6" s="14"/>
      <c r="S6" s="14"/>
      <c r="T6" s="14"/>
      <c r="U6" s="14"/>
      <c r="V6" s="15"/>
      <c r="W6" s="15"/>
      <c r="X6" s="15"/>
      <c r="Y6" s="15"/>
      <c r="Z6" s="16"/>
    </row>
    <row r="7" spans="2:26" ht="24.95" customHeight="1">
      <c r="B7" s="44" t="s">
        <v>80</v>
      </c>
      <c r="C7" s="17" t="e">
        <f>+#REF!</f>
        <v>#REF!</v>
      </c>
      <c r="D7" s="1330" t="s">
        <v>81</v>
      </c>
      <c r="E7" s="1331"/>
      <c r="F7" s="1293" t="s">
        <v>150</v>
      </c>
      <c r="G7" s="1294"/>
      <c r="H7" s="1295"/>
      <c r="I7" s="42" t="s">
        <v>82</v>
      </c>
      <c r="J7" s="18" t="s">
        <v>73</v>
      </c>
      <c r="K7" s="1332" t="s">
        <v>83</v>
      </c>
      <c r="L7" s="1333"/>
      <c r="M7" s="19">
        <f>SUM(M11:M16)</f>
        <v>55</v>
      </c>
      <c r="O7" s="44" t="s">
        <v>80</v>
      </c>
      <c r="P7" s="17">
        <v>8</v>
      </c>
      <c r="Q7" s="1330" t="s">
        <v>81</v>
      </c>
      <c r="R7" s="1331"/>
      <c r="S7" s="1293" t="s">
        <v>150</v>
      </c>
      <c r="T7" s="1294"/>
      <c r="U7" s="1295"/>
      <c r="V7" s="42" t="s">
        <v>82</v>
      </c>
      <c r="W7" s="18" t="s">
        <v>73</v>
      </c>
      <c r="X7" s="1332" t="s">
        <v>83</v>
      </c>
      <c r="Y7" s="1333"/>
      <c r="Z7" s="19">
        <f>SUM(Z11:Z16)</f>
        <v>30</v>
      </c>
    </row>
    <row r="8" spans="2:26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  <c r="O8" s="13"/>
      <c r="P8" s="14"/>
      <c r="Q8" s="14"/>
      <c r="R8" s="14"/>
      <c r="S8" s="14"/>
      <c r="T8" s="14"/>
      <c r="U8" s="14"/>
      <c r="V8" s="15"/>
      <c r="W8" s="15"/>
      <c r="X8" s="15"/>
      <c r="Y8" s="15"/>
      <c r="Z8" s="16"/>
    </row>
    <row r="9" spans="2:26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  <c r="O9" s="1334" t="s">
        <v>84</v>
      </c>
      <c r="P9" s="1334"/>
      <c r="Q9" s="1334"/>
      <c r="R9" s="1334"/>
      <c r="S9" s="1334"/>
      <c r="T9" s="1334"/>
      <c r="U9" s="1334" t="s">
        <v>85</v>
      </c>
      <c r="V9" s="1336" t="s">
        <v>86</v>
      </c>
      <c r="W9" s="1336"/>
      <c r="X9" s="1336"/>
      <c r="Y9" s="1332"/>
      <c r="Z9" s="1337" t="s">
        <v>87</v>
      </c>
    </row>
    <row r="10" spans="2:26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  <c r="O10" s="1334"/>
      <c r="P10" s="1334"/>
      <c r="Q10" s="1334"/>
      <c r="R10" s="1334"/>
      <c r="S10" s="1334"/>
      <c r="T10" s="1334"/>
      <c r="U10" s="1335"/>
      <c r="V10" s="45" t="s">
        <v>0</v>
      </c>
      <c r="W10" s="45" t="s">
        <v>88</v>
      </c>
      <c r="X10" s="45" t="s">
        <v>89</v>
      </c>
      <c r="Y10" s="43" t="s">
        <v>90</v>
      </c>
      <c r="Z10" s="1337"/>
    </row>
    <row r="11" spans="2:26">
      <c r="B11" s="1338"/>
      <c r="C11" s="1339"/>
      <c r="D11" s="1339"/>
      <c r="E11" s="1339"/>
      <c r="F11" s="1339"/>
      <c r="G11" s="1365"/>
      <c r="H11" s="20" t="s">
        <v>262</v>
      </c>
      <c r="I11" s="21">
        <v>20</v>
      </c>
      <c r="J11" s="21"/>
      <c r="K11" s="21"/>
      <c r="L11" s="21"/>
      <c r="M11" s="22">
        <f>+I11</f>
        <v>20</v>
      </c>
      <c r="O11" s="1338"/>
      <c r="P11" s="1339"/>
      <c r="Q11" s="1339"/>
      <c r="R11" s="1339"/>
      <c r="S11" s="1339"/>
      <c r="T11" s="1365"/>
      <c r="U11" s="20" t="s">
        <v>265</v>
      </c>
      <c r="V11" s="21">
        <v>12</v>
      </c>
      <c r="W11" s="21"/>
      <c r="X11" s="21"/>
      <c r="Y11" s="21"/>
      <c r="Z11" s="22">
        <f>+V11</f>
        <v>12</v>
      </c>
    </row>
    <row r="12" spans="2:26">
      <c r="B12" s="1338"/>
      <c r="C12" s="1339"/>
      <c r="D12" s="1339"/>
      <c r="E12" s="1339"/>
      <c r="F12" s="1339"/>
      <c r="G12" s="1365"/>
      <c r="H12" s="20" t="s">
        <v>263</v>
      </c>
      <c r="I12" s="21">
        <v>14</v>
      </c>
      <c r="J12" s="21"/>
      <c r="K12" s="21"/>
      <c r="L12" s="21"/>
      <c r="M12" s="22">
        <f t="shared" ref="M12:M13" si="0">+PRODUCT(I12:L12)</f>
        <v>14</v>
      </c>
      <c r="O12" s="1338"/>
      <c r="P12" s="1339"/>
      <c r="Q12" s="1339"/>
      <c r="R12" s="1339"/>
      <c r="S12" s="1339"/>
      <c r="T12" s="1365"/>
      <c r="U12" s="20" t="s">
        <v>266</v>
      </c>
      <c r="V12" s="21">
        <v>12</v>
      </c>
      <c r="W12" s="21"/>
      <c r="X12" s="21"/>
      <c r="Y12" s="21"/>
      <c r="Z12" s="22">
        <f t="shared" ref="Z12:Z13" si="1">+PRODUCT(V12:Y12)</f>
        <v>12</v>
      </c>
    </row>
    <row r="13" spans="2:26">
      <c r="B13" s="1338"/>
      <c r="C13" s="1339"/>
      <c r="D13" s="1339"/>
      <c r="E13" s="1339"/>
      <c r="F13" s="1339"/>
      <c r="G13" s="1365"/>
      <c r="H13" s="20" t="s">
        <v>264</v>
      </c>
      <c r="I13" s="21">
        <v>21</v>
      </c>
      <c r="J13" s="21"/>
      <c r="K13" s="21"/>
      <c r="L13" s="21"/>
      <c r="M13" s="22">
        <f t="shared" si="0"/>
        <v>21</v>
      </c>
      <c r="O13" s="1338"/>
      <c r="P13" s="1339"/>
      <c r="Q13" s="1339"/>
      <c r="R13" s="1339"/>
      <c r="S13" s="1339"/>
      <c r="T13" s="1365"/>
      <c r="U13" s="20" t="s">
        <v>267</v>
      </c>
      <c r="V13" s="21">
        <v>6</v>
      </c>
      <c r="W13" s="21"/>
      <c r="X13" s="21"/>
      <c r="Y13" s="21"/>
      <c r="Z13" s="22">
        <f t="shared" si="1"/>
        <v>6</v>
      </c>
    </row>
    <row r="14" spans="2:26" ht="15" customHeight="1">
      <c r="B14" s="1338"/>
      <c r="C14" s="1339"/>
      <c r="D14" s="1339"/>
      <c r="E14" s="1339"/>
      <c r="F14" s="1339"/>
      <c r="G14" s="1365"/>
      <c r="H14" s="20"/>
      <c r="I14" s="21"/>
      <c r="J14" s="21"/>
      <c r="K14" s="21"/>
      <c r="L14" s="21"/>
      <c r="M14" s="22">
        <f t="shared" ref="M14:M20" si="2">+K14</f>
        <v>0</v>
      </c>
      <c r="O14" s="1338"/>
      <c r="P14" s="1339"/>
      <c r="Q14" s="1339"/>
      <c r="R14" s="1339"/>
      <c r="S14" s="1339"/>
      <c r="T14" s="1365"/>
      <c r="U14" s="20"/>
      <c r="V14" s="21"/>
      <c r="W14" s="21"/>
      <c r="X14" s="21"/>
      <c r="Y14" s="21"/>
      <c r="Z14" s="22">
        <f t="shared" ref="Z14:Z20" si="3">+X14</f>
        <v>0</v>
      </c>
    </row>
    <row r="15" spans="2:26" ht="15" customHeight="1">
      <c r="B15" s="1338"/>
      <c r="C15" s="1339"/>
      <c r="D15" s="1339"/>
      <c r="E15" s="1339"/>
      <c r="F15" s="1339"/>
      <c r="G15" s="1365"/>
      <c r="H15" s="20"/>
      <c r="I15" s="21"/>
      <c r="J15" s="21"/>
      <c r="K15" s="21"/>
      <c r="L15" s="21"/>
      <c r="M15" s="22">
        <f t="shared" si="2"/>
        <v>0</v>
      </c>
      <c r="O15" s="1338"/>
      <c r="P15" s="1339"/>
      <c r="Q15" s="1339"/>
      <c r="R15" s="1339"/>
      <c r="S15" s="1339"/>
      <c r="T15" s="1365"/>
      <c r="U15" s="20"/>
      <c r="V15" s="21"/>
      <c r="W15" s="21"/>
      <c r="X15" s="21"/>
      <c r="Y15" s="21"/>
      <c r="Z15" s="22">
        <f t="shared" si="3"/>
        <v>0</v>
      </c>
    </row>
    <row r="16" spans="2:26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2"/>
        <v>0</v>
      </c>
      <c r="O16" s="1338"/>
      <c r="P16" s="1339"/>
      <c r="Q16" s="1339"/>
      <c r="R16" s="1339"/>
      <c r="S16" s="1339"/>
      <c r="T16" s="1365"/>
      <c r="U16" s="20"/>
      <c r="V16" s="21"/>
      <c r="W16" s="21"/>
      <c r="X16" s="21"/>
      <c r="Y16" s="21"/>
      <c r="Z16" s="22">
        <f t="shared" si="3"/>
        <v>0</v>
      </c>
    </row>
    <row r="17" spans="2:26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2"/>
        <v>0</v>
      </c>
      <c r="O17" s="1338"/>
      <c r="P17" s="1339"/>
      <c r="Q17" s="1339"/>
      <c r="R17" s="1339"/>
      <c r="S17" s="1339"/>
      <c r="T17" s="1365"/>
      <c r="U17" s="20"/>
      <c r="V17" s="21"/>
      <c r="W17" s="21"/>
      <c r="X17" s="21"/>
      <c r="Y17" s="21"/>
      <c r="Z17" s="22">
        <f t="shared" si="3"/>
        <v>0</v>
      </c>
    </row>
    <row r="18" spans="2:26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2"/>
        <v>0</v>
      </c>
      <c r="O18" s="1338"/>
      <c r="P18" s="1339"/>
      <c r="Q18" s="1339"/>
      <c r="R18" s="1339"/>
      <c r="S18" s="1339"/>
      <c r="T18" s="1365"/>
      <c r="U18" s="20"/>
      <c r="V18" s="21"/>
      <c r="W18" s="21"/>
      <c r="X18" s="21"/>
      <c r="Y18" s="21"/>
      <c r="Z18" s="22">
        <f t="shared" si="3"/>
        <v>0</v>
      </c>
    </row>
    <row r="19" spans="2:26" ht="15" customHeight="1">
      <c r="B19" s="1338"/>
      <c r="C19" s="1339"/>
      <c r="D19" s="1339"/>
      <c r="E19" s="1339"/>
      <c r="F19" s="1339"/>
      <c r="G19" s="1365"/>
      <c r="H19" s="20"/>
      <c r="I19" s="21"/>
      <c r="J19" s="21"/>
      <c r="K19" s="21"/>
      <c r="L19" s="21"/>
      <c r="M19" s="22">
        <f t="shared" si="2"/>
        <v>0</v>
      </c>
      <c r="O19" s="1338"/>
      <c r="P19" s="1339"/>
      <c r="Q19" s="1339"/>
      <c r="R19" s="1339"/>
      <c r="S19" s="1339"/>
      <c r="T19" s="1365"/>
      <c r="U19" s="20"/>
      <c r="V19" s="21"/>
      <c r="W19" s="21"/>
      <c r="X19" s="21"/>
      <c r="Y19" s="21"/>
      <c r="Z19" s="22">
        <f t="shared" si="3"/>
        <v>0</v>
      </c>
    </row>
    <row r="20" spans="2:26" ht="15" customHeight="1">
      <c r="B20" s="1338"/>
      <c r="C20" s="1339"/>
      <c r="D20" s="1339"/>
      <c r="E20" s="1339"/>
      <c r="F20" s="1339"/>
      <c r="G20" s="1365"/>
      <c r="H20" s="20"/>
      <c r="I20" s="21"/>
      <c r="J20" s="21"/>
      <c r="K20" s="21"/>
      <c r="L20" s="21"/>
      <c r="M20" s="22">
        <f t="shared" si="2"/>
        <v>0</v>
      </c>
      <c r="O20" s="1338"/>
      <c r="P20" s="1339"/>
      <c r="Q20" s="1339"/>
      <c r="R20" s="1339"/>
      <c r="S20" s="1339"/>
      <c r="T20" s="1365"/>
      <c r="U20" s="20"/>
      <c r="V20" s="21"/>
      <c r="W20" s="21"/>
      <c r="X20" s="21"/>
      <c r="Y20" s="21"/>
      <c r="Z20" s="22">
        <f t="shared" si="3"/>
        <v>0</v>
      </c>
    </row>
    <row r="21" spans="2:26" ht="15" customHeight="1">
      <c r="B21" s="23" t="s">
        <v>91</v>
      </c>
      <c r="C21" s="1314"/>
      <c r="D21" s="1315"/>
      <c r="E21" s="1315"/>
      <c r="F21" s="1315"/>
      <c r="G21" s="1315"/>
      <c r="H21" s="1366" t="s">
        <v>92</v>
      </c>
      <c r="I21" s="1367"/>
      <c r="J21" s="24" t="s">
        <v>91</v>
      </c>
      <c r="K21" s="1359"/>
      <c r="L21" s="1360"/>
      <c r="M21" s="1361"/>
      <c r="O21" s="23" t="s">
        <v>91</v>
      </c>
      <c r="P21" s="1314"/>
      <c r="Q21" s="1315"/>
      <c r="R21" s="1315"/>
      <c r="S21" s="1315"/>
      <c r="T21" s="1315"/>
      <c r="U21" s="1366" t="s">
        <v>92</v>
      </c>
      <c r="V21" s="1367"/>
      <c r="W21" s="24" t="s">
        <v>91</v>
      </c>
      <c r="X21" s="1359"/>
      <c r="Y21" s="1360"/>
      <c r="Z21" s="1361"/>
    </row>
    <row r="22" spans="2:26" ht="15" customHeight="1">
      <c r="B22" s="23" t="s">
        <v>93</v>
      </c>
      <c r="C22" s="1325"/>
      <c r="D22" s="1326"/>
      <c r="E22" s="1326"/>
      <c r="F22" s="1326"/>
      <c r="G22" s="1326"/>
      <c r="H22" s="1275"/>
      <c r="I22" s="1276"/>
      <c r="J22" s="24" t="s">
        <v>93</v>
      </c>
      <c r="K22" s="1359" t="s">
        <v>94</v>
      </c>
      <c r="L22" s="1360"/>
      <c r="M22" s="1361"/>
      <c r="O22" s="23" t="s">
        <v>93</v>
      </c>
      <c r="P22" s="1325"/>
      <c r="Q22" s="1326"/>
      <c r="R22" s="1326"/>
      <c r="S22" s="1326"/>
      <c r="T22" s="1326"/>
      <c r="U22" s="1275"/>
      <c r="V22" s="1276"/>
      <c r="W22" s="24" t="s">
        <v>93</v>
      </c>
      <c r="X22" s="1359" t="s">
        <v>94</v>
      </c>
      <c r="Y22" s="1360"/>
      <c r="Z22" s="1361"/>
    </row>
    <row r="23" spans="2:26" ht="15" customHeight="1">
      <c r="B23" s="25" t="s">
        <v>95</v>
      </c>
      <c r="C23" s="1314"/>
      <c r="D23" s="1315"/>
      <c r="E23" s="1315"/>
      <c r="F23" s="1315"/>
      <c r="G23" s="1316"/>
      <c r="H23" s="1262"/>
      <c r="I23" s="1263"/>
      <c r="J23" s="26" t="s">
        <v>95</v>
      </c>
      <c r="K23" s="1317">
        <f>+C23</f>
        <v>0</v>
      </c>
      <c r="L23" s="1318"/>
      <c r="M23" s="1319"/>
      <c r="O23" s="25" t="s">
        <v>95</v>
      </c>
      <c r="P23" s="1314"/>
      <c r="Q23" s="1315"/>
      <c r="R23" s="1315"/>
      <c r="S23" s="1315"/>
      <c r="T23" s="1316"/>
      <c r="U23" s="1262"/>
      <c r="V23" s="1263"/>
      <c r="W23" s="26" t="s">
        <v>95</v>
      </c>
      <c r="X23" s="1317">
        <f>+P23</f>
        <v>0</v>
      </c>
      <c r="Y23" s="1318"/>
      <c r="Z23" s="1319"/>
    </row>
    <row r="24" spans="2:26" ht="15" customHeight="1">
      <c r="B24" s="23" t="s">
        <v>96</v>
      </c>
      <c r="C24" s="1320" t="s">
        <v>97</v>
      </c>
      <c r="D24" s="1321"/>
      <c r="E24" s="1321"/>
      <c r="F24" s="1321"/>
      <c r="G24" s="1321"/>
      <c r="H24" s="1269"/>
      <c r="I24" s="1270"/>
      <c r="J24" s="24" t="s">
        <v>96</v>
      </c>
      <c r="K24" s="1322" t="s">
        <v>98</v>
      </c>
      <c r="L24" s="1323"/>
      <c r="M24" s="1324"/>
      <c r="O24" s="23" t="s">
        <v>96</v>
      </c>
      <c r="P24" s="1320" t="s">
        <v>97</v>
      </c>
      <c r="Q24" s="1321"/>
      <c r="R24" s="1321"/>
      <c r="S24" s="1321"/>
      <c r="T24" s="1321"/>
      <c r="U24" s="1269"/>
      <c r="V24" s="1270"/>
      <c r="W24" s="24" t="s">
        <v>96</v>
      </c>
      <c r="X24" s="1322" t="s">
        <v>98</v>
      </c>
      <c r="Y24" s="1323"/>
      <c r="Z24" s="1324"/>
    </row>
  </sheetData>
  <mergeCells count="54">
    <mergeCell ref="C23:G23"/>
    <mergeCell ref="H23:I23"/>
    <mergeCell ref="K23:M23"/>
    <mergeCell ref="C24:G24"/>
    <mergeCell ref="H24:I24"/>
    <mergeCell ref="K24:M24"/>
    <mergeCell ref="C22:G22"/>
    <mergeCell ref="H22:I22"/>
    <mergeCell ref="K22:M22"/>
    <mergeCell ref="D7:E7"/>
    <mergeCell ref="F7:H7"/>
    <mergeCell ref="K7:L7"/>
    <mergeCell ref="B9:G10"/>
    <mergeCell ref="H9:H10"/>
    <mergeCell ref="I9:L9"/>
    <mergeCell ref="M9:M10"/>
    <mergeCell ref="B11:G20"/>
    <mergeCell ref="C21:G21"/>
    <mergeCell ref="H21:I21"/>
    <mergeCell ref="K21:M21"/>
    <mergeCell ref="B5:C5"/>
    <mergeCell ref="H5:M5"/>
    <mergeCell ref="E2:G3"/>
    <mergeCell ref="H2:I2"/>
    <mergeCell ref="J2:M3"/>
    <mergeCell ref="H3:I3"/>
    <mergeCell ref="B4:M4"/>
    <mergeCell ref="R2:T3"/>
    <mergeCell ref="U2:V2"/>
    <mergeCell ref="W2:Z3"/>
    <mergeCell ref="U3:V3"/>
    <mergeCell ref="O4:Z4"/>
    <mergeCell ref="O5:P5"/>
    <mergeCell ref="U5:Z5"/>
    <mergeCell ref="Q7:R7"/>
    <mergeCell ref="S7:U7"/>
    <mergeCell ref="X7:Y7"/>
    <mergeCell ref="O9:T10"/>
    <mergeCell ref="U9:U10"/>
    <mergeCell ref="V9:Y9"/>
    <mergeCell ref="Z9:Z10"/>
    <mergeCell ref="O11:T20"/>
    <mergeCell ref="P21:T21"/>
    <mergeCell ref="U21:V21"/>
    <mergeCell ref="X21:Z21"/>
    <mergeCell ref="P22:T22"/>
    <mergeCell ref="U22:V22"/>
    <mergeCell ref="X22:Z22"/>
    <mergeCell ref="P23:T23"/>
    <mergeCell ref="U23:V23"/>
    <mergeCell ref="X23:Z23"/>
    <mergeCell ref="P24:T24"/>
    <mergeCell ref="U24:V24"/>
    <mergeCell ref="X24:Z24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Z23"/>
  <sheetViews>
    <sheetView showGridLines="0" view="pageBreakPreview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0.85546875" style="4" customWidth="1"/>
    <col min="9" max="12" width="10.7109375" style="5" customWidth="1"/>
    <col min="13" max="13" width="12.7109375" style="5" customWidth="1"/>
    <col min="14" max="14" width="6.28515625" style="4" customWidth="1"/>
    <col min="15" max="20" width="6.140625" style="4" customWidth="1"/>
    <col min="21" max="21" width="31.5703125" style="4" customWidth="1"/>
    <col min="22" max="22" width="7.7109375" style="4" customWidth="1"/>
    <col min="23" max="16384" width="11.42578125" style="4"/>
  </cols>
  <sheetData>
    <row r="1" spans="2:26" ht="5.0999999999999996" customHeight="1"/>
    <row r="2" spans="2:26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  <c r="O2" s="6"/>
      <c r="P2" s="7"/>
      <c r="Q2" s="7"/>
      <c r="R2" s="1342"/>
      <c r="S2" s="1342"/>
      <c r="T2" s="1343"/>
      <c r="U2" s="1346" t="s">
        <v>74</v>
      </c>
      <c r="V2" s="1347"/>
      <c r="W2" s="1348" t="s">
        <v>75</v>
      </c>
      <c r="X2" s="1349"/>
      <c r="Y2" s="1349"/>
      <c r="Z2" s="1350"/>
    </row>
    <row r="3" spans="2:26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  <c r="O3" s="8"/>
      <c r="P3" s="9"/>
      <c r="Q3" s="9"/>
      <c r="R3" s="1344"/>
      <c r="S3" s="1344"/>
      <c r="T3" s="1345"/>
      <c r="U3" s="1354" t="s">
        <v>76</v>
      </c>
      <c r="V3" s="1355"/>
      <c r="W3" s="1351"/>
      <c r="X3" s="1352"/>
      <c r="Y3" s="1352"/>
      <c r="Z3" s="1353"/>
    </row>
    <row r="4" spans="2:26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  <c r="O4" s="1356"/>
      <c r="P4" s="1357"/>
      <c r="Q4" s="1357"/>
      <c r="R4" s="1357"/>
      <c r="S4" s="1357"/>
      <c r="T4" s="1357"/>
      <c r="U4" s="1357"/>
      <c r="V4" s="1357"/>
      <c r="W4" s="1357"/>
      <c r="X4" s="1357"/>
      <c r="Y4" s="1357"/>
      <c r="Z4" s="1358"/>
    </row>
    <row r="5" spans="2:26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 t="s">
        <v>259</v>
      </c>
      <c r="I5" s="1289"/>
      <c r="J5" s="1289"/>
      <c r="K5" s="1289"/>
      <c r="L5" s="1289"/>
      <c r="M5" s="1290"/>
      <c r="O5" s="1341" t="s">
        <v>77</v>
      </c>
      <c r="P5" s="1341"/>
      <c r="Q5" s="10"/>
      <c r="R5" s="46" t="s">
        <v>78</v>
      </c>
      <c r="S5" s="11"/>
      <c r="T5" s="12" t="s">
        <v>79</v>
      </c>
      <c r="U5" s="1288" t="s">
        <v>258</v>
      </c>
      <c r="V5" s="1289"/>
      <c r="W5" s="1289"/>
      <c r="X5" s="1289"/>
      <c r="Y5" s="1289"/>
      <c r="Z5" s="1290"/>
    </row>
    <row r="6" spans="2:26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  <c r="O6" s="13"/>
      <c r="P6" s="14"/>
      <c r="Q6" s="14"/>
      <c r="R6" s="14"/>
      <c r="S6" s="14"/>
      <c r="T6" s="14"/>
      <c r="U6" s="14"/>
      <c r="V6" s="15"/>
      <c r="W6" s="15"/>
      <c r="X6" s="15"/>
      <c r="Y6" s="15"/>
      <c r="Z6" s="16"/>
    </row>
    <row r="7" spans="2:26" ht="24.95" customHeight="1">
      <c r="B7" s="44" t="s">
        <v>80</v>
      </c>
      <c r="C7" s="17">
        <v>9</v>
      </c>
      <c r="D7" s="1330" t="s">
        <v>81</v>
      </c>
      <c r="E7" s="1331"/>
      <c r="F7" s="1362" t="s">
        <v>242</v>
      </c>
      <c r="G7" s="1363"/>
      <c r="H7" s="1364"/>
      <c r="I7" s="42" t="s">
        <v>82</v>
      </c>
      <c r="J7" s="18" t="e">
        <f>+#REF!</f>
        <v>#REF!</v>
      </c>
      <c r="K7" s="1332" t="s">
        <v>83</v>
      </c>
      <c r="L7" s="1333"/>
      <c r="M7" s="19">
        <f>SUM(M11:M15)</f>
        <v>5</v>
      </c>
      <c r="O7" s="44" t="s">
        <v>80</v>
      </c>
      <c r="P7" s="17">
        <v>9</v>
      </c>
      <c r="Q7" s="1330" t="s">
        <v>81</v>
      </c>
      <c r="R7" s="1331"/>
      <c r="S7" s="1362" t="s">
        <v>242</v>
      </c>
      <c r="T7" s="1363"/>
      <c r="U7" s="1364"/>
      <c r="V7" s="42" t="s">
        <v>82</v>
      </c>
      <c r="W7" s="18" t="e">
        <f>+#REF!</f>
        <v>#REF!</v>
      </c>
      <c r="X7" s="1332" t="s">
        <v>83</v>
      </c>
      <c r="Y7" s="1333"/>
      <c r="Z7" s="19">
        <f>SUM(Z11:Z15)</f>
        <v>27</v>
      </c>
    </row>
    <row r="8" spans="2:26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  <c r="O8" s="13"/>
      <c r="P8" s="14"/>
      <c r="Q8" s="14"/>
      <c r="R8" s="14"/>
      <c r="S8" s="14"/>
      <c r="T8" s="14"/>
      <c r="U8" s="14"/>
      <c r="V8" s="15"/>
      <c r="W8" s="15"/>
      <c r="X8" s="15"/>
      <c r="Y8" s="15"/>
      <c r="Z8" s="16"/>
    </row>
    <row r="9" spans="2:26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6"/>
      <c r="M9" s="1337" t="s">
        <v>87</v>
      </c>
      <c r="O9" s="1334" t="s">
        <v>84</v>
      </c>
      <c r="P9" s="1334"/>
      <c r="Q9" s="1334"/>
      <c r="R9" s="1334"/>
      <c r="S9" s="1334"/>
      <c r="T9" s="1334"/>
      <c r="U9" s="1334" t="s">
        <v>85</v>
      </c>
      <c r="V9" s="1336" t="s">
        <v>86</v>
      </c>
      <c r="W9" s="1336"/>
      <c r="X9" s="1336"/>
      <c r="Y9" s="1336"/>
      <c r="Z9" s="1337" t="s">
        <v>87</v>
      </c>
    </row>
    <row r="10" spans="2:26" ht="15" customHeight="1">
      <c r="B10" s="1334"/>
      <c r="C10" s="1334"/>
      <c r="D10" s="1334"/>
      <c r="E10" s="1334"/>
      <c r="F10" s="1334"/>
      <c r="G10" s="1334"/>
      <c r="H10" s="1334"/>
      <c r="I10" s="45" t="s">
        <v>0</v>
      </c>
      <c r="J10" s="45" t="s">
        <v>88</v>
      </c>
      <c r="K10" s="45" t="s">
        <v>89</v>
      </c>
      <c r="L10" s="45" t="s">
        <v>90</v>
      </c>
      <c r="M10" s="1337"/>
      <c r="O10" s="1334"/>
      <c r="P10" s="1334"/>
      <c r="Q10" s="1334"/>
      <c r="R10" s="1334"/>
      <c r="S10" s="1334"/>
      <c r="T10" s="1334"/>
      <c r="U10" s="1334"/>
      <c r="V10" s="45" t="s">
        <v>0</v>
      </c>
      <c r="W10" s="45" t="s">
        <v>88</v>
      </c>
      <c r="X10" s="45" t="s">
        <v>89</v>
      </c>
      <c r="Y10" s="45" t="s">
        <v>90</v>
      </c>
      <c r="Z10" s="1337"/>
    </row>
    <row r="11" spans="2:26">
      <c r="B11" s="1338"/>
      <c r="C11" s="1339"/>
      <c r="D11" s="1339"/>
      <c r="E11" s="1339"/>
      <c r="F11" s="1339"/>
      <c r="G11" s="1365"/>
      <c r="H11" s="20" t="s">
        <v>262</v>
      </c>
      <c r="I11" s="21">
        <v>0</v>
      </c>
      <c r="J11" s="21"/>
      <c r="K11" s="21"/>
      <c r="L11" s="21"/>
      <c r="M11" s="149">
        <f>+PRODUCT(I11:L11)</f>
        <v>0</v>
      </c>
      <c r="O11" s="1338"/>
      <c r="P11" s="1339"/>
      <c r="Q11" s="1339"/>
      <c r="R11" s="1339"/>
      <c r="S11" s="1339"/>
      <c r="T11" s="1365"/>
      <c r="U11" s="20" t="s">
        <v>265</v>
      </c>
      <c r="V11" s="21">
        <v>8</v>
      </c>
      <c r="W11" s="21"/>
      <c r="X11" s="21"/>
      <c r="Y11" s="21"/>
      <c r="Z11" s="149">
        <f>+PRODUCT(V11:Y11)</f>
        <v>8</v>
      </c>
    </row>
    <row r="12" spans="2:26">
      <c r="B12" s="1338"/>
      <c r="C12" s="1339"/>
      <c r="D12" s="1339"/>
      <c r="E12" s="1339"/>
      <c r="F12" s="1339"/>
      <c r="G12" s="1365"/>
      <c r="H12" s="20" t="s">
        <v>263</v>
      </c>
      <c r="I12" s="21">
        <v>4</v>
      </c>
      <c r="J12" s="21"/>
      <c r="K12" s="21"/>
      <c r="L12" s="21"/>
      <c r="M12" s="149">
        <f>+PRODUCT(I12:L12)</f>
        <v>4</v>
      </c>
      <c r="O12" s="1338"/>
      <c r="P12" s="1339"/>
      <c r="Q12" s="1339"/>
      <c r="R12" s="1339"/>
      <c r="S12" s="1339"/>
      <c r="T12" s="1365"/>
      <c r="U12" s="20" t="s">
        <v>266</v>
      </c>
      <c r="V12" s="21">
        <v>7</v>
      </c>
      <c r="W12" s="21"/>
      <c r="X12" s="21"/>
      <c r="Y12" s="21"/>
      <c r="Z12" s="149">
        <f t="shared" ref="Z12:Z13" si="0">+PRODUCT(V12:Y12)</f>
        <v>7</v>
      </c>
    </row>
    <row r="13" spans="2:26" ht="15" customHeight="1">
      <c r="B13" s="1338"/>
      <c r="C13" s="1339"/>
      <c r="D13" s="1339"/>
      <c r="E13" s="1339"/>
      <c r="F13" s="1339"/>
      <c r="G13" s="1365"/>
      <c r="H13" s="20" t="s">
        <v>264</v>
      </c>
      <c r="I13" s="21">
        <v>1</v>
      </c>
      <c r="J13" s="21"/>
      <c r="K13" s="21"/>
      <c r="L13" s="21"/>
      <c r="M13" s="22">
        <f>+I13</f>
        <v>1</v>
      </c>
      <c r="O13" s="1338"/>
      <c r="P13" s="1339"/>
      <c r="Q13" s="1339"/>
      <c r="R13" s="1339"/>
      <c r="S13" s="1339"/>
      <c r="T13" s="1365"/>
      <c r="U13" s="20" t="s">
        <v>267</v>
      </c>
      <c r="V13" s="21">
        <v>12</v>
      </c>
      <c r="W13" s="21"/>
      <c r="X13" s="21"/>
      <c r="Y13" s="21"/>
      <c r="Z13" s="149">
        <f t="shared" si="0"/>
        <v>12</v>
      </c>
    </row>
    <row r="14" spans="2:26" ht="15" customHeight="1">
      <c r="B14" s="1338"/>
      <c r="C14" s="1339"/>
      <c r="D14" s="1339"/>
      <c r="E14" s="1339"/>
      <c r="F14" s="1339"/>
      <c r="G14" s="1365"/>
      <c r="H14" s="20"/>
      <c r="I14" s="21"/>
      <c r="J14" s="21"/>
      <c r="K14" s="21"/>
      <c r="L14" s="21"/>
      <c r="M14" s="22"/>
      <c r="O14" s="1338"/>
      <c r="P14" s="1339"/>
      <c r="Q14" s="1339"/>
      <c r="R14" s="1339"/>
      <c r="S14" s="1339"/>
      <c r="T14" s="1365"/>
      <c r="U14" s="20"/>
      <c r="V14" s="21"/>
      <c r="W14" s="21"/>
      <c r="X14" s="21"/>
      <c r="Y14" s="21"/>
      <c r="Z14" s="22"/>
    </row>
    <row r="15" spans="2:26" ht="15" customHeight="1">
      <c r="B15" s="1338"/>
      <c r="C15" s="1339"/>
      <c r="D15" s="1339"/>
      <c r="E15" s="1339"/>
      <c r="F15" s="1339"/>
      <c r="G15" s="1365"/>
      <c r="H15" s="20"/>
      <c r="I15" s="21"/>
      <c r="J15" s="21"/>
      <c r="K15" s="21"/>
      <c r="L15" s="21"/>
      <c r="M15" s="22">
        <f t="shared" ref="M15:M19" si="1">+K15</f>
        <v>0</v>
      </c>
      <c r="O15" s="1338"/>
      <c r="P15" s="1339"/>
      <c r="Q15" s="1339"/>
      <c r="R15" s="1339"/>
      <c r="S15" s="1339"/>
      <c r="T15" s="1365"/>
      <c r="U15" s="20"/>
      <c r="V15" s="21"/>
      <c r="W15" s="21"/>
      <c r="X15" s="21"/>
      <c r="Y15" s="21"/>
      <c r="Z15" s="22">
        <f t="shared" ref="Z15:Z19" si="2">+X15</f>
        <v>0</v>
      </c>
    </row>
    <row r="16" spans="2:26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1"/>
        <v>0</v>
      </c>
      <c r="O16" s="1338"/>
      <c r="P16" s="1339"/>
      <c r="Q16" s="1339"/>
      <c r="R16" s="1339"/>
      <c r="S16" s="1339"/>
      <c r="T16" s="1365"/>
      <c r="U16" s="20"/>
      <c r="V16" s="21"/>
      <c r="W16" s="21"/>
      <c r="X16" s="21"/>
      <c r="Y16" s="21"/>
      <c r="Z16" s="22">
        <f t="shared" si="2"/>
        <v>0</v>
      </c>
    </row>
    <row r="17" spans="2:26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1"/>
        <v>0</v>
      </c>
      <c r="O17" s="1338"/>
      <c r="P17" s="1339"/>
      <c r="Q17" s="1339"/>
      <c r="R17" s="1339"/>
      <c r="S17" s="1339"/>
      <c r="T17" s="1365"/>
      <c r="U17" s="20"/>
      <c r="V17" s="21"/>
      <c r="W17" s="21"/>
      <c r="X17" s="21"/>
      <c r="Y17" s="21"/>
      <c r="Z17" s="22">
        <f t="shared" si="2"/>
        <v>0</v>
      </c>
    </row>
    <row r="18" spans="2:26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1"/>
        <v>0</v>
      </c>
      <c r="O18" s="1338"/>
      <c r="P18" s="1339"/>
      <c r="Q18" s="1339"/>
      <c r="R18" s="1339"/>
      <c r="S18" s="1339"/>
      <c r="T18" s="1365"/>
      <c r="U18" s="20"/>
      <c r="V18" s="21"/>
      <c r="W18" s="21"/>
      <c r="X18" s="21"/>
      <c r="Y18" s="21"/>
      <c r="Z18" s="22">
        <f t="shared" si="2"/>
        <v>0</v>
      </c>
    </row>
    <row r="19" spans="2:26" ht="15" customHeight="1">
      <c r="B19" s="1338"/>
      <c r="C19" s="1339"/>
      <c r="D19" s="1339"/>
      <c r="E19" s="1339"/>
      <c r="F19" s="1339"/>
      <c r="G19" s="1365"/>
      <c r="H19" s="20"/>
      <c r="I19" s="21"/>
      <c r="J19" s="21"/>
      <c r="K19" s="21"/>
      <c r="L19" s="21"/>
      <c r="M19" s="22">
        <f t="shared" si="1"/>
        <v>0</v>
      </c>
      <c r="O19" s="1338"/>
      <c r="P19" s="1339"/>
      <c r="Q19" s="1339"/>
      <c r="R19" s="1339"/>
      <c r="S19" s="1339"/>
      <c r="T19" s="1365"/>
      <c r="U19" s="20"/>
      <c r="V19" s="21"/>
      <c r="W19" s="21"/>
      <c r="X19" s="21"/>
      <c r="Y19" s="21"/>
      <c r="Z19" s="22">
        <f t="shared" si="2"/>
        <v>0</v>
      </c>
    </row>
    <row r="20" spans="2:26" ht="15" customHeight="1">
      <c r="B20" s="23" t="s">
        <v>91</v>
      </c>
      <c r="C20" s="1314"/>
      <c r="D20" s="1315"/>
      <c r="E20" s="1315"/>
      <c r="F20" s="1315"/>
      <c r="G20" s="1315"/>
      <c r="H20" s="1366" t="s">
        <v>92</v>
      </c>
      <c r="I20" s="1367"/>
      <c r="J20" s="24" t="s">
        <v>91</v>
      </c>
      <c r="K20" s="1359"/>
      <c r="L20" s="1360"/>
      <c r="M20" s="1361"/>
      <c r="O20" s="23" t="s">
        <v>91</v>
      </c>
      <c r="P20" s="1314"/>
      <c r="Q20" s="1315"/>
      <c r="R20" s="1315"/>
      <c r="S20" s="1315"/>
      <c r="T20" s="1315"/>
      <c r="U20" s="1366" t="s">
        <v>92</v>
      </c>
      <c r="V20" s="1367"/>
      <c r="W20" s="24" t="s">
        <v>91</v>
      </c>
      <c r="X20" s="1359"/>
      <c r="Y20" s="1360"/>
      <c r="Z20" s="1361"/>
    </row>
    <row r="21" spans="2:26" ht="15" customHeight="1">
      <c r="B21" s="23" t="s">
        <v>93</v>
      </c>
      <c r="C21" s="1325"/>
      <c r="D21" s="1326"/>
      <c r="E21" s="1326"/>
      <c r="F21" s="1326"/>
      <c r="G21" s="1326"/>
      <c r="H21" s="1275"/>
      <c r="I21" s="1276"/>
      <c r="J21" s="24" t="s">
        <v>93</v>
      </c>
      <c r="K21" s="1359" t="s">
        <v>94</v>
      </c>
      <c r="L21" s="1360"/>
      <c r="M21" s="1361"/>
      <c r="O21" s="23" t="s">
        <v>93</v>
      </c>
      <c r="P21" s="1325"/>
      <c r="Q21" s="1326"/>
      <c r="R21" s="1326"/>
      <c r="S21" s="1326"/>
      <c r="T21" s="1326"/>
      <c r="U21" s="1275"/>
      <c r="V21" s="1276"/>
      <c r="W21" s="24" t="s">
        <v>93</v>
      </c>
      <c r="X21" s="1359" t="s">
        <v>94</v>
      </c>
      <c r="Y21" s="1360"/>
      <c r="Z21" s="1361"/>
    </row>
    <row r="22" spans="2:26" ht="15" customHeight="1">
      <c r="B22" s="25" t="s">
        <v>95</v>
      </c>
      <c r="C22" s="1314"/>
      <c r="D22" s="1315"/>
      <c r="E22" s="1315"/>
      <c r="F22" s="1315"/>
      <c r="G22" s="1316"/>
      <c r="H22" s="1262"/>
      <c r="I22" s="1263"/>
      <c r="J22" s="26" t="s">
        <v>95</v>
      </c>
      <c r="K22" s="1317">
        <f>+C22</f>
        <v>0</v>
      </c>
      <c r="L22" s="1318"/>
      <c r="M22" s="1319"/>
      <c r="O22" s="25" t="s">
        <v>95</v>
      </c>
      <c r="P22" s="1314"/>
      <c r="Q22" s="1315"/>
      <c r="R22" s="1315"/>
      <c r="S22" s="1315"/>
      <c r="T22" s="1316"/>
      <c r="U22" s="1262"/>
      <c r="V22" s="1263"/>
      <c r="W22" s="26" t="s">
        <v>95</v>
      </c>
      <c r="X22" s="1317">
        <f>+P22</f>
        <v>0</v>
      </c>
      <c r="Y22" s="1318"/>
      <c r="Z22" s="1319"/>
    </row>
    <row r="23" spans="2:26" ht="15" customHeight="1">
      <c r="B23" s="23" t="s">
        <v>96</v>
      </c>
      <c r="C23" s="1320" t="s">
        <v>97</v>
      </c>
      <c r="D23" s="1321"/>
      <c r="E23" s="1321"/>
      <c r="F23" s="1321"/>
      <c r="G23" s="1321"/>
      <c r="H23" s="1269"/>
      <c r="I23" s="1270"/>
      <c r="J23" s="24" t="s">
        <v>96</v>
      </c>
      <c r="K23" s="1322" t="s">
        <v>98</v>
      </c>
      <c r="L23" s="1323"/>
      <c r="M23" s="1324"/>
      <c r="O23" s="23" t="s">
        <v>96</v>
      </c>
      <c r="P23" s="1320" t="s">
        <v>97</v>
      </c>
      <c r="Q23" s="1321"/>
      <c r="R23" s="1321"/>
      <c r="S23" s="1321"/>
      <c r="T23" s="1321"/>
      <c r="U23" s="1269"/>
      <c r="V23" s="1270"/>
      <c r="W23" s="24" t="s">
        <v>96</v>
      </c>
      <c r="X23" s="1322" t="s">
        <v>98</v>
      </c>
      <c r="Y23" s="1323"/>
      <c r="Z23" s="1324"/>
    </row>
  </sheetData>
  <mergeCells count="54">
    <mergeCell ref="B5:C5"/>
    <mergeCell ref="H5:M5"/>
    <mergeCell ref="E2:G3"/>
    <mergeCell ref="H2:I2"/>
    <mergeCell ref="J2:M3"/>
    <mergeCell ref="H3:I3"/>
    <mergeCell ref="B4:M4"/>
    <mergeCell ref="C21:G21"/>
    <mergeCell ref="H21:I21"/>
    <mergeCell ref="K21:M21"/>
    <mergeCell ref="D7:E7"/>
    <mergeCell ref="F7:H7"/>
    <mergeCell ref="K7:L7"/>
    <mergeCell ref="B9:G10"/>
    <mergeCell ref="H9:H10"/>
    <mergeCell ref="I9:L9"/>
    <mergeCell ref="M9:M10"/>
    <mergeCell ref="B11:G19"/>
    <mergeCell ref="C20:G20"/>
    <mergeCell ref="H20:I20"/>
    <mergeCell ref="K20:M20"/>
    <mergeCell ref="C22:G22"/>
    <mergeCell ref="H22:I22"/>
    <mergeCell ref="K22:M22"/>
    <mergeCell ref="C23:G23"/>
    <mergeCell ref="H23:I23"/>
    <mergeCell ref="K23:M23"/>
    <mergeCell ref="R2:T3"/>
    <mergeCell ref="U2:V2"/>
    <mergeCell ref="W2:Z3"/>
    <mergeCell ref="U3:V3"/>
    <mergeCell ref="O4:Z4"/>
    <mergeCell ref="O5:P5"/>
    <mergeCell ref="U5:Z5"/>
    <mergeCell ref="Q7:R7"/>
    <mergeCell ref="S7:U7"/>
    <mergeCell ref="X7:Y7"/>
    <mergeCell ref="O9:T10"/>
    <mergeCell ref="U9:U10"/>
    <mergeCell ref="V9:Y9"/>
    <mergeCell ref="Z9:Z10"/>
    <mergeCell ref="O11:T19"/>
    <mergeCell ref="P20:T20"/>
    <mergeCell ref="U20:V20"/>
    <mergeCell ref="X20:Z20"/>
    <mergeCell ref="P21:T21"/>
    <mergeCell ref="U21:V21"/>
    <mergeCell ref="X21:Z21"/>
    <mergeCell ref="P22:T22"/>
    <mergeCell ref="U22:V22"/>
    <mergeCell ref="X22:Z22"/>
    <mergeCell ref="P23:T23"/>
    <mergeCell ref="U23:V23"/>
    <mergeCell ref="X23:Z23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Z22"/>
  <sheetViews>
    <sheetView showGridLines="0" view="pageBreakPreview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4.28515625" style="4" customWidth="1"/>
    <col min="9" max="9" width="8.42578125" style="5" customWidth="1"/>
    <col min="10" max="12" width="10.7109375" style="5" customWidth="1"/>
    <col min="13" max="13" width="12.7109375" style="5" customWidth="1"/>
    <col min="14" max="14" width="5.85546875" style="4" customWidth="1"/>
    <col min="15" max="20" width="6.42578125" style="4" customWidth="1"/>
    <col min="21" max="21" width="29.5703125" style="4" customWidth="1"/>
    <col min="22" max="22" width="11.5703125" style="4" customWidth="1"/>
    <col min="23" max="16384" width="11.42578125" style="4"/>
  </cols>
  <sheetData>
    <row r="1" spans="2:26" ht="5.0999999999999996" customHeight="1"/>
    <row r="2" spans="2:26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  <c r="O2" s="6"/>
      <c r="P2" s="7"/>
      <c r="Q2" s="7"/>
      <c r="R2" s="1342"/>
      <c r="S2" s="1342"/>
      <c r="T2" s="1343"/>
      <c r="U2" s="1346" t="s">
        <v>74</v>
      </c>
      <c r="V2" s="1347"/>
      <c r="W2" s="1348" t="s">
        <v>75</v>
      </c>
      <c r="X2" s="1349"/>
      <c r="Y2" s="1349"/>
      <c r="Z2" s="1350"/>
    </row>
    <row r="3" spans="2:26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  <c r="O3" s="8"/>
      <c r="P3" s="9"/>
      <c r="Q3" s="9"/>
      <c r="R3" s="1344"/>
      <c r="S3" s="1344"/>
      <c r="T3" s="1345"/>
      <c r="U3" s="1354" t="s">
        <v>76</v>
      </c>
      <c r="V3" s="1355"/>
      <c r="W3" s="1351"/>
      <c r="X3" s="1352"/>
      <c r="Y3" s="1352"/>
      <c r="Z3" s="1353"/>
    </row>
    <row r="4" spans="2:26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  <c r="O4" s="1356"/>
      <c r="P4" s="1357"/>
      <c r="Q4" s="1357"/>
      <c r="R4" s="1357"/>
      <c r="S4" s="1357"/>
      <c r="T4" s="1357"/>
      <c r="U4" s="1357"/>
      <c r="V4" s="1357"/>
      <c r="W4" s="1357"/>
      <c r="X4" s="1357"/>
      <c r="Y4" s="1357"/>
      <c r="Z4" s="1358"/>
    </row>
    <row r="5" spans="2:26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 t="s">
        <v>259</v>
      </c>
      <c r="I5" s="1289"/>
      <c r="J5" s="1289"/>
      <c r="K5" s="1289"/>
      <c r="L5" s="1289"/>
      <c r="M5" s="1290"/>
      <c r="O5" s="1341" t="s">
        <v>77</v>
      </c>
      <c r="P5" s="1341"/>
      <c r="Q5" s="10"/>
      <c r="R5" s="46" t="s">
        <v>78</v>
      </c>
      <c r="S5" s="11"/>
      <c r="T5" s="12" t="s">
        <v>79</v>
      </c>
      <c r="U5" s="1288">
        <v>9</v>
      </c>
      <c r="V5" s="1289"/>
      <c r="W5" s="1289"/>
      <c r="X5" s="1289"/>
      <c r="Y5" s="1289"/>
      <c r="Z5" s="1290"/>
    </row>
    <row r="6" spans="2:26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  <c r="O6" s="13"/>
      <c r="P6" s="14"/>
      <c r="Q6" s="14"/>
      <c r="R6" s="14"/>
      <c r="S6" s="14"/>
      <c r="T6" s="14"/>
      <c r="U6" s="14"/>
      <c r="V6" s="15"/>
      <c r="W6" s="15"/>
      <c r="X6" s="15"/>
      <c r="Y6" s="15"/>
      <c r="Z6" s="16"/>
    </row>
    <row r="7" spans="2:26" ht="24.95" customHeight="1">
      <c r="B7" s="44" t="s">
        <v>80</v>
      </c>
      <c r="C7" s="17">
        <v>10</v>
      </c>
      <c r="D7" s="1330" t="s">
        <v>81</v>
      </c>
      <c r="E7" s="1331"/>
      <c r="F7" s="1362" t="s">
        <v>125</v>
      </c>
      <c r="G7" s="1363"/>
      <c r="H7" s="1364"/>
      <c r="I7" s="42" t="s">
        <v>82</v>
      </c>
      <c r="J7" s="18" t="s">
        <v>73</v>
      </c>
      <c r="K7" s="1332" t="s">
        <v>83</v>
      </c>
      <c r="L7" s="1333"/>
      <c r="M7" s="19">
        <f>SUM(M11:M14)</f>
        <v>2</v>
      </c>
      <c r="O7" s="44" t="s">
        <v>80</v>
      </c>
      <c r="P7" s="17">
        <v>10</v>
      </c>
      <c r="Q7" s="1330" t="s">
        <v>81</v>
      </c>
      <c r="R7" s="1331"/>
      <c r="S7" s="1362" t="s">
        <v>125</v>
      </c>
      <c r="T7" s="1363"/>
      <c r="U7" s="1364"/>
      <c r="V7" s="42" t="s">
        <v>82</v>
      </c>
      <c r="W7" s="18" t="s">
        <v>73</v>
      </c>
      <c r="X7" s="1332" t="s">
        <v>83</v>
      </c>
      <c r="Y7" s="1333"/>
      <c r="Z7" s="19">
        <f>SUM(Z11:Z14)</f>
        <v>6</v>
      </c>
    </row>
    <row r="8" spans="2:26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  <c r="O8" s="13"/>
      <c r="P8" s="14"/>
      <c r="Q8" s="14"/>
      <c r="R8" s="14"/>
      <c r="S8" s="14"/>
      <c r="T8" s="14"/>
      <c r="U8" s="14"/>
      <c r="V8" s="15"/>
      <c r="W8" s="15"/>
      <c r="X8" s="15"/>
      <c r="Y8" s="15"/>
      <c r="Z8" s="16"/>
    </row>
    <row r="9" spans="2:26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  <c r="O9" s="1334" t="s">
        <v>84</v>
      </c>
      <c r="P9" s="1334"/>
      <c r="Q9" s="1334"/>
      <c r="R9" s="1334"/>
      <c r="S9" s="1334"/>
      <c r="T9" s="1334"/>
      <c r="U9" s="1334" t="s">
        <v>85</v>
      </c>
      <c r="V9" s="1336" t="s">
        <v>86</v>
      </c>
      <c r="W9" s="1336"/>
      <c r="X9" s="1336"/>
      <c r="Y9" s="1332"/>
      <c r="Z9" s="1337" t="s">
        <v>87</v>
      </c>
    </row>
    <row r="10" spans="2:26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  <c r="O10" s="1334"/>
      <c r="P10" s="1334"/>
      <c r="Q10" s="1334"/>
      <c r="R10" s="1334"/>
      <c r="S10" s="1334"/>
      <c r="T10" s="1334"/>
      <c r="U10" s="1335"/>
      <c r="V10" s="45" t="s">
        <v>0</v>
      </c>
      <c r="W10" s="45" t="s">
        <v>88</v>
      </c>
      <c r="X10" s="45" t="s">
        <v>89</v>
      </c>
      <c r="Y10" s="43" t="s">
        <v>90</v>
      </c>
      <c r="Z10" s="1337"/>
    </row>
    <row r="11" spans="2:26">
      <c r="B11" s="1338"/>
      <c r="C11" s="1339"/>
      <c r="D11" s="1339"/>
      <c r="E11" s="1339"/>
      <c r="F11" s="1339"/>
      <c r="G11" s="1365"/>
      <c r="H11" s="20" t="s">
        <v>268</v>
      </c>
      <c r="I11" s="150">
        <v>1</v>
      </c>
      <c r="J11" s="150"/>
      <c r="K11" s="150"/>
      <c r="L11" s="150"/>
      <c r="M11" s="186">
        <f>+I11</f>
        <v>1</v>
      </c>
      <c r="O11" s="1338"/>
      <c r="P11" s="1339"/>
      <c r="Q11" s="1339"/>
      <c r="R11" s="1339"/>
      <c r="S11" s="1339"/>
      <c r="T11" s="1365"/>
      <c r="U11" s="20" t="s">
        <v>189</v>
      </c>
      <c r="V11" s="150">
        <v>2</v>
      </c>
      <c r="W11" s="150"/>
      <c r="X11" s="150"/>
      <c r="Y11" s="150"/>
      <c r="Z11" s="186">
        <f t="shared" ref="Z11" si="0">+PRODUCT(V11:Y11)</f>
        <v>2</v>
      </c>
    </row>
    <row r="12" spans="2:26" ht="15" customHeight="1">
      <c r="B12" s="1338"/>
      <c r="C12" s="1339"/>
      <c r="D12" s="1339"/>
      <c r="E12" s="1339"/>
      <c r="F12" s="1339"/>
      <c r="G12" s="1365"/>
      <c r="H12" s="20" t="s">
        <v>269</v>
      </c>
      <c r="I12" s="150">
        <v>1</v>
      </c>
      <c r="J12" s="150"/>
      <c r="K12" s="150"/>
      <c r="L12" s="150"/>
      <c r="M12" s="186">
        <f>+I12</f>
        <v>1</v>
      </c>
      <c r="O12" s="1338"/>
      <c r="P12" s="1339"/>
      <c r="Q12" s="1339"/>
      <c r="R12" s="1339"/>
      <c r="S12" s="1339"/>
      <c r="T12" s="1365"/>
      <c r="U12" s="20" t="s">
        <v>241</v>
      </c>
      <c r="V12" s="150">
        <v>4</v>
      </c>
      <c r="W12" s="150"/>
      <c r="X12" s="150"/>
      <c r="Y12" s="150"/>
      <c r="Z12" s="186">
        <v>4</v>
      </c>
    </row>
    <row r="13" spans="2:26" ht="15" customHeight="1">
      <c r="B13" s="1338"/>
      <c r="C13" s="1339"/>
      <c r="D13" s="1339"/>
      <c r="E13" s="1339"/>
      <c r="F13" s="1339"/>
      <c r="G13" s="1365"/>
      <c r="H13" s="20"/>
      <c r="I13" s="150"/>
      <c r="J13" s="150"/>
      <c r="K13" s="150"/>
      <c r="L13" s="150"/>
      <c r="M13" s="186"/>
      <c r="O13" s="1338"/>
      <c r="P13" s="1339"/>
      <c r="Q13" s="1339"/>
      <c r="R13" s="1339"/>
      <c r="S13" s="1339"/>
      <c r="T13" s="1365"/>
      <c r="U13" s="20"/>
      <c r="V13" s="150"/>
      <c r="W13" s="150"/>
      <c r="X13" s="150"/>
      <c r="Y13" s="150"/>
      <c r="Z13" s="186"/>
    </row>
    <row r="14" spans="2:26" ht="15" customHeight="1">
      <c r="B14" s="1338"/>
      <c r="C14" s="1339"/>
      <c r="D14" s="1339"/>
      <c r="E14" s="1339"/>
      <c r="F14" s="1339"/>
      <c r="G14" s="1365"/>
      <c r="H14" s="20"/>
      <c r="I14" s="21"/>
      <c r="J14" s="21"/>
      <c r="K14" s="21"/>
      <c r="L14" s="21"/>
      <c r="M14" s="22">
        <f t="shared" ref="M14:M18" si="1">+K14</f>
        <v>0</v>
      </c>
      <c r="O14" s="1338"/>
      <c r="P14" s="1339"/>
      <c r="Q14" s="1339"/>
      <c r="R14" s="1339"/>
      <c r="S14" s="1339"/>
      <c r="T14" s="1365"/>
      <c r="U14" s="20"/>
      <c r="V14" s="21"/>
      <c r="W14" s="21"/>
      <c r="X14" s="21"/>
      <c r="Y14" s="21"/>
      <c r="Z14" s="22">
        <f t="shared" ref="Z14:Z18" si="2">+X14</f>
        <v>0</v>
      </c>
    </row>
    <row r="15" spans="2:26" ht="15" customHeight="1">
      <c r="B15" s="1338"/>
      <c r="C15" s="1339"/>
      <c r="D15" s="1339"/>
      <c r="E15" s="1339"/>
      <c r="F15" s="1339"/>
      <c r="G15" s="1365"/>
      <c r="H15" s="20"/>
      <c r="I15" s="21"/>
      <c r="J15" s="21"/>
      <c r="K15" s="21"/>
      <c r="L15" s="21"/>
      <c r="M15" s="22">
        <f t="shared" si="1"/>
        <v>0</v>
      </c>
      <c r="O15" s="1338"/>
      <c r="P15" s="1339"/>
      <c r="Q15" s="1339"/>
      <c r="R15" s="1339"/>
      <c r="S15" s="1339"/>
      <c r="T15" s="1365"/>
      <c r="U15" s="20"/>
      <c r="V15" s="21"/>
      <c r="W15" s="21"/>
      <c r="X15" s="21"/>
      <c r="Y15" s="21"/>
      <c r="Z15" s="22">
        <f t="shared" si="2"/>
        <v>0</v>
      </c>
    </row>
    <row r="16" spans="2:26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1"/>
        <v>0</v>
      </c>
      <c r="O16" s="1338"/>
      <c r="P16" s="1339"/>
      <c r="Q16" s="1339"/>
      <c r="R16" s="1339"/>
      <c r="S16" s="1339"/>
      <c r="T16" s="1365"/>
      <c r="U16" s="20"/>
      <c r="V16" s="21"/>
      <c r="W16" s="21"/>
      <c r="X16" s="21"/>
      <c r="Y16" s="21"/>
      <c r="Z16" s="22">
        <f t="shared" si="2"/>
        <v>0</v>
      </c>
    </row>
    <row r="17" spans="2:26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1"/>
        <v>0</v>
      </c>
      <c r="O17" s="1338"/>
      <c r="P17" s="1339"/>
      <c r="Q17" s="1339"/>
      <c r="R17" s="1339"/>
      <c r="S17" s="1339"/>
      <c r="T17" s="1365"/>
      <c r="U17" s="20"/>
      <c r="V17" s="21"/>
      <c r="W17" s="21"/>
      <c r="X17" s="21"/>
      <c r="Y17" s="21"/>
      <c r="Z17" s="22">
        <f t="shared" si="2"/>
        <v>0</v>
      </c>
    </row>
    <row r="18" spans="2:26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1"/>
        <v>0</v>
      </c>
      <c r="O18" s="1338"/>
      <c r="P18" s="1339"/>
      <c r="Q18" s="1339"/>
      <c r="R18" s="1339"/>
      <c r="S18" s="1339"/>
      <c r="T18" s="1365"/>
      <c r="U18" s="20"/>
      <c r="V18" s="21"/>
      <c r="W18" s="21"/>
      <c r="X18" s="21"/>
      <c r="Y18" s="21"/>
      <c r="Z18" s="22">
        <f t="shared" si="2"/>
        <v>0</v>
      </c>
    </row>
    <row r="19" spans="2:26" ht="15" customHeight="1">
      <c r="B19" s="23" t="s">
        <v>91</v>
      </c>
      <c r="C19" s="1314"/>
      <c r="D19" s="1315"/>
      <c r="E19" s="1315"/>
      <c r="F19" s="1315"/>
      <c r="G19" s="1315"/>
      <c r="H19" s="1366" t="s">
        <v>92</v>
      </c>
      <c r="I19" s="1367"/>
      <c r="J19" s="24" t="s">
        <v>91</v>
      </c>
      <c r="K19" s="1359"/>
      <c r="L19" s="1360"/>
      <c r="M19" s="1361"/>
      <c r="O19" s="23" t="s">
        <v>91</v>
      </c>
      <c r="P19" s="1314"/>
      <c r="Q19" s="1315"/>
      <c r="R19" s="1315"/>
      <c r="S19" s="1315"/>
      <c r="T19" s="1315"/>
      <c r="U19" s="1366" t="s">
        <v>92</v>
      </c>
      <c r="V19" s="1367"/>
      <c r="W19" s="24" t="s">
        <v>91</v>
      </c>
      <c r="X19" s="1359"/>
      <c r="Y19" s="1360"/>
      <c r="Z19" s="1361"/>
    </row>
    <row r="20" spans="2:26" ht="15" customHeight="1">
      <c r="B20" s="23" t="s">
        <v>93</v>
      </c>
      <c r="C20" s="1325"/>
      <c r="D20" s="1326"/>
      <c r="E20" s="1326"/>
      <c r="F20" s="1326"/>
      <c r="G20" s="1326"/>
      <c r="H20" s="1275"/>
      <c r="I20" s="1276"/>
      <c r="J20" s="24" t="s">
        <v>93</v>
      </c>
      <c r="K20" s="1359" t="s">
        <v>94</v>
      </c>
      <c r="L20" s="1360"/>
      <c r="M20" s="1361"/>
      <c r="O20" s="23" t="s">
        <v>93</v>
      </c>
      <c r="P20" s="1325"/>
      <c r="Q20" s="1326"/>
      <c r="R20" s="1326"/>
      <c r="S20" s="1326"/>
      <c r="T20" s="1326"/>
      <c r="U20" s="1275"/>
      <c r="V20" s="1276"/>
      <c r="W20" s="24" t="s">
        <v>93</v>
      </c>
      <c r="X20" s="1359" t="s">
        <v>94</v>
      </c>
      <c r="Y20" s="1360"/>
      <c r="Z20" s="1361"/>
    </row>
    <row r="21" spans="2:26" ht="15" customHeight="1">
      <c r="B21" s="25" t="s">
        <v>95</v>
      </c>
      <c r="C21" s="1314"/>
      <c r="D21" s="1315"/>
      <c r="E21" s="1315"/>
      <c r="F21" s="1315"/>
      <c r="G21" s="1316"/>
      <c r="H21" s="1262"/>
      <c r="I21" s="1263"/>
      <c r="J21" s="26" t="s">
        <v>95</v>
      </c>
      <c r="K21" s="1317">
        <f>+C21</f>
        <v>0</v>
      </c>
      <c r="L21" s="1318"/>
      <c r="M21" s="1319"/>
      <c r="O21" s="25" t="s">
        <v>95</v>
      </c>
      <c r="P21" s="1314"/>
      <c r="Q21" s="1315"/>
      <c r="R21" s="1315"/>
      <c r="S21" s="1315"/>
      <c r="T21" s="1316"/>
      <c r="U21" s="1262"/>
      <c r="V21" s="1263"/>
      <c r="W21" s="26" t="s">
        <v>95</v>
      </c>
      <c r="X21" s="1317">
        <f>+P21</f>
        <v>0</v>
      </c>
      <c r="Y21" s="1318"/>
      <c r="Z21" s="1319"/>
    </row>
    <row r="22" spans="2:26" ht="15" customHeight="1">
      <c r="B22" s="23" t="s">
        <v>96</v>
      </c>
      <c r="C22" s="1320" t="s">
        <v>97</v>
      </c>
      <c r="D22" s="1321"/>
      <c r="E22" s="1321"/>
      <c r="F22" s="1321"/>
      <c r="G22" s="1321"/>
      <c r="H22" s="1269"/>
      <c r="I22" s="1270"/>
      <c r="J22" s="24" t="s">
        <v>96</v>
      </c>
      <c r="K22" s="1322" t="s">
        <v>98</v>
      </c>
      <c r="L22" s="1323"/>
      <c r="M22" s="1324"/>
      <c r="O22" s="23" t="s">
        <v>96</v>
      </c>
      <c r="P22" s="1320" t="s">
        <v>97</v>
      </c>
      <c r="Q22" s="1321"/>
      <c r="R22" s="1321"/>
      <c r="S22" s="1321"/>
      <c r="T22" s="1321"/>
      <c r="U22" s="1269"/>
      <c r="V22" s="1270"/>
      <c r="W22" s="24" t="s">
        <v>96</v>
      </c>
      <c r="X22" s="1322" t="s">
        <v>98</v>
      </c>
      <c r="Y22" s="1323"/>
      <c r="Z22" s="1324"/>
    </row>
  </sheetData>
  <mergeCells count="54">
    <mergeCell ref="X22:Z22"/>
    <mergeCell ref="C21:G21"/>
    <mergeCell ref="H21:I21"/>
    <mergeCell ref="K21:M21"/>
    <mergeCell ref="P21:T21"/>
    <mergeCell ref="U21:V21"/>
    <mergeCell ref="X21:Z21"/>
    <mergeCell ref="C22:G22"/>
    <mergeCell ref="H22:I22"/>
    <mergeCell ref="K22:M22"/>
    <mergeCell ref="P22:T22"/>
    <mergeCell ref="U22:V22"/>
    <mergeCell ref="C20:G20"/>
    <mergeCell ref="H20:I20"/>
    <mergeCell ref="K20:M20"/>
    <mergeCell ref="P20:T20"/>
    <mergeCell ref="U20:V20"/>
    <mergeCell ref="X20:Z20"/>
    <mergeCell ref="V9:Y9"/>
    <mergeCell ref="Z9:Z10"/>
    <mergeCell ref="B11:G18"/>
    <mergeCell ref="O11:T18"/>
    <mergeCell ref="C19:G19"/>
    <mergeCell ref="H19:I19"/>
    <mergeCell ref="K19:M19"/>
    <mergeCell ref="P19:T19"/>
    <mergeCell ref="U19:V19"/>
    <mergeCell ref="X19:Z19"/>
    <mergeCell ref="B9:G10"/>
    <mergeCell ref="H9:H10"/>
    <mergeCell ref="I9:L9"/>
    <mergeCell ref="M9:M10"/>
    <mergeCell ref="O9:T10"/>
    <mergeCell ref="U9:U10"/>
    <mergeCell ref="D7:E7"/>
    <mergeCell ref="F7:H7"/>
    <mergeCell ref="K7:L7"/>
    <mergeCell ref="Q7:R7"/>
    <mergeCell ref="S7:U7"/>
    <mergeCell ref="X7:Y7"/>
    <mergeCell ref="B4:M4"/>
    <mergeCell ref="O4:Z4"/>
    <mergeCell ref="B5:C5"/>
    <mergeCell ref="H5:M5"/>
    <mergeCell ref="O5:P5"/>
    <mergeCell ref="U5:Z5"/>
    <mergeCell ref="W2:Z3"/>
    <mergeCell ref="H3:I3"/>
    <mergeCell ref="U3:V3"/>
    <mergeCell ref="E2:G3"/>
    <mergeCell ref="H2:I2"/>
    <mergeCell ref="J2:M3"/>
    <mergeCell ref="R2:T3"/>
    <mergeCell ref="U2:V2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Z22"/>
  <sheetViews>
    <sheetView showGridLines="0" view="pageBreakPreview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4.28515625" style="4" customWidth="1"/>
    <col min="9" max="9" width="8.42578125" style="5" customWidth="1"/>
    <col min="10" max="12" width="10.7109375" style="5" customWidth="1"/>
    <col min="13" max="13" width="12.7109375" style="5" customWidth="1"/>
    <col min="14" max="14" width="5.85546875" style="4" customWidth="1"/>
    <col min="15" max="20" width="6.42578125" style="4" customWidth="1"/>
    <col min="21" max="21" width="29.5703125" style="4" customWidth="1"/>
    <col min="22" max="22" width="11.5703125" style="4" customWidth="1"/>
    <col min="23" max="16384" width="11.42578125" style="4"/>
  </cols>
  <sheetData>
    <row r="1" spans="2:26" ht="5.0999999999999996" customHeight="1"/>
    <row r="2" spans="2:26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  <c r="O2" s="6"/>
      <c r="P2" s="7"/>
      <c r="Q2" s="7"/>
      <c r="R2" s="1342"/>
      <c r="S2" s="1342"/>
      <c r="T2" s="1343"/>
      <c r="U2" s="1346" t="s">
        <v>74</v>
      </c>
      <c r="V2" s="1347"/>
      <c r="W2" s="1348" t="s">
        <v>75</v>
      </c>
      <c r="X2" s="1349"/>
      <c r="Y2" s="1349"/>
      <c r="Z2" s="1350"/>
    </row>
    <row r="3" spans="2:26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  <c r="O3" s="8"/>
      <c r="P3" s="9"/>
      <c r="Q3" s="9"/>
      <c r="R3" s="1344"/>
      <c r="S3" s="1344"/>
      <c r="T3" s="1345"/>
      <c r="U3" s="1354" t="s">
        <v>76</v>
      </c>
      <c r="V3" s="1355"/>
      <c r="W3" s="1351"/>
      <c r="X3" s="1352"/>
      <c r="Y3" s="1352"/>
      <c r="Z3" s="1353"/>
    </row>
    <row r="4" spans="2:26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  <c r="O4" s="1356"/>
      <c r="P4" s="1357"/>
      <c r="Q4" s="1357"/>
      <c r="R4" s="1357"/>
      <c r="S4" s="1357"/>
      <c r="T4" s="1357"/>
      <c r="U4" s="1357"/>
      <c r="V4" s="1357"/>
      <c r="W4" s="1357"/>
      <c r="X4" s="1357"/>
      <c r="Y4" s="1357"/>
      <c r="Z4" s="1358"/>
    </row>
    <row r="5" spans="2:26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 t="s">
        <v>259</v>
      </c>
      <c r="I5" s="1289"/>
      <c r="J5" s="1289"/>
      <c r="K5" s="1289"/>
      <c r="L5" s="1289"/>
      <c r="M5" s="1290"/>
      <c r="O5" s="1341" t="s">
        <v>77</v>
      </c>
      <c r="P5" s="1341"/>
      <c r="Q5" s="10"/>
      <c r="R5" s="46" t="s">
        <v>78</v>
      </c>
      <c r="S5" s="11"/>
      <c r="T5" s="12" t="s">
        <v>79</v>
      </c>
      <c r="U5" s="1288" t="s">
        <v>258</v>
      </c>
      <c r="V5" s="1289"/>
      <c r="W5" s="1289"/>
      <c r="X5" s="1289"/>
      <c r="Y5" s="1289"/>
      <c r="Z5" s="1290"/>
    </row>
    <row r="6" spans="2:26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  <c r="O6" s="13"/>
      <c r="P6" s="14"/>
      <c r="Q6" s="14"/>
      <c r="R6" s="14"/>
      <c r="S6" s="14"/>
      <c r="T6" s="14"/>
      <c r="U6" s="14"/>
      <c r="V6" s="15"/>
      <c r="W6" s="15"/>
      <c r="X6" s="15"/>
      <c r="Y6" s="15"/>
      <c r="Z6" s="16"/>
    </row>
    <row r="7" spans="2:26" ht="24.95" customHeight="1">
      <c r="B7" s="44" t="s">
        <v>80</v>
      </c>
      <c r="C7" s="17" t="e">
        <f>+#REF!</f>
        <v>#REF!</v>
      </c>
      <c r="D7" s="1330" t="s">
        <v>81</v>
      </c>
      <c r="E7" s="1331"/>
      <c r="F7" s="1362" t="s">
        <v>275</v>
      </c>
      <c r="G7" s="1363"/>
      <c r="H7" s="1364"/>
      <c r="I7" s="42" t="s">
        <v>82</v>
      </c>
      <c r="J7" s="18" t="s">
        <v>73</v>
      </c>
      <c r="K7" s="1332" t="s">
        <v>83</v>
      </c>
      <c r="L7" s="1333"/>
      <c r="M7" s="19">
        <f>SUM(M11:M14)</f>
        <v>2</v>
      </c>
      <c r="O7" s="44" t="s">
        <v>80</v>
      </c>
      <c r="P7" s="17" t="e">
        <f>+#REF!</f>
        <v>#REF!</v>
      </c>
      <c r="Q7" s="1330" t="s">
        <v>81</v>
      </c>
      <c r="R7" s="1331"/>
      <c r="S7" s="1362" t="s">
        <v>275</v>
      </c>
      <c r="T7" s="1363"/>
      <c r="U7" s="1364"/>
      <c r="V7" s="42" t="s">
        <v>82</v>
      </c>
      <c r="W7" s="18" t="s">
        <v>73</v>
      </c>
      <c r="X7" s="1332" t="s">
        <v>83</v>
      </c>
      <c r="Y7" s="1333"/>
      <c r="Z7" s="19">
        <f>SUM(Z11:Z14)</f>
        <v>6</v>
      </c>
    </row>
    <row r="8" spans="2:26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  <c r="O8" s="13"/>
      <c r="P8" s="14"/>
      <c r="Q8" s="14"/>
      <c r="R8" s="14"/>
      <c r="S8" s="14"/>
      <c r="T8" s="14"/>
      <c r="U8" s="14"/>
      <c r="V8" s="15"/>
      <c r="W8" s="15"/>
      <c r="X8" s="15"/>
      <c r="Y8" s="15"/>
      <c r="Z8" s="16"/>
    </row>
    <row r="9" spans="2:26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  <c r="O9" s="1334" t="s">
        <v>84</v>
      </c>
      <c r="P9" s="1334"/>
      <c r="Q9" s="1334"/>
      <c r="R9" s="1334"/>
      <c r="S9" s="1334"/>
      <c r="T9" s="1334"/>
      <c r="U9" s="1334" t="s">
        <v>85</v>
      </c>
      <c r="V9" s="1336" t="s">
        <v>86</v>
      </c>
      <c r="W9" s="1336"/>
      <c r="X9" s="1336"/>
      <c r="Y9" s="1332"/>
      <c r="Z9" s="1337" t="s">
        <v>87</v>
      </c>
    </row>
    <row r="10" spans="2:26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  <c r="O10" s="1334"/>
      <c r="P10" s="1334"/>
      <c r="Q10" s="1334"/>
      <c r="R10" s="1334"/>
      <c r="S10" s="1334"/>
      <c r="T10" s="1334"/>
      <c r="U10" s="1335"/>
      <c r="V10" s="45" t="s">
        <v>0</v>
      </c>
      <c r="W10" s="45" t="s">
        <v>88</v>
      </c>
      <c r="X10" s="45" t="s">
        <v>89</v>
      </c>
      <c r="Y10" s="43" t="s">
        <v>90</v>
      </c>
      <c r="Z10" s="1337"/>
    </row>
    <row r="11" spans="2:26">
      <c r="B11" s="1338"/>
      <c r="C11" s="1339"/>
      <c r="D11" s="1339"/>
      <c r="E11" s="1339"/>
      <c r="F11" s="1339"/>
      <c r="G11" s="1365"/>
      <c r="H11" s="20" t="s">
        <v>268</v>
      </c>
      <c r="I11" s="150">
        <v>1</v>
      </c>
      <c r="J11" s="150"/>
      <c r="K11" s="150"/>
      <c r="L11" s="150"/>
      <c r="M11" s="186">
        <f>+I11</f>
        <v>1</v>
      </c>
      <c r="O11" s="1338"/>
      <c r="P11" s="1339"/>
      <c r="Q11" s="1339"/>
      <c r="R11" s="1339"/>
      <c r="S11" s="1339"/>
      <c r="T11" s="1365"/>
      <c r="U11" s="20" t="s">
        <v>189</v>
      </c>
      <c r="V11" s="150">
        <v>2</v>
      </c>
      <c r="W11" s="150"/>
      <c r="X11" s="150"/>
      <c r="Y11" s="150"/>
      <c r="Z11" s="186">
        <f t="shared" ref="Z11" si="0">+PRODUCT(V11:Y11)</f>
        <v>2</v>
      </c>
    </row>
    <row r="12" spans="2:26" ht="15" customHeight="1">
      <c r="B12" s="1338"/>
      <c r="C12" s="1339"/>
      <c r="D12" s="1339"/>
      <c r="E12" s="1339"/>
      <c r="F12" s="1339"/>
      <c r="G12" s="1365"/>
      <c r="H12" s="20" t="s">
        <v>269</v>
      </c>
      <c r="I12" s="150">
        <v>1</v>
      </c>
      <c r="J12" s="150"/>
      <c r="K12" s="150"/>
      <c r="L12" s="150"/>
      <c r="M12" s="186">
        <f>+I12</f>
        <v>1</v>
      </c>
      <c r="O12" s="1338"/>
      <c r="P12" s="1339"/>
      <c r="Q12" s="1339"/>
      <c r="R12" s="1339"/>
      <c r="S12" s="1339"/>
      <c r="T12" s="1365"/>
      <c r="U12" s="20" t="s">
        <v>241</v>
      </c>
      <c r="V12" s="150">
        <v>4</v>
      </c>
      <c r="W12" s="150"/>
      <c r="X12" s="150"/>
      <c r="Y12" s="150"/>
      <c r="Z12" s="186">
        <v>4</v>
      </c>
    </row>
    <row r="13" spans="2:26" ht="15" customHeight="1">
      <c r="B13" s="1338"/>
      <c r="C13" s="1339"/>
      <c r="D13" s="1339"/>
      <c r="E13" s="1339"/>
      <c r="F13" s="1339"/>
      <c r="G13" s="1365"/>
      <c r="H13" s="20"/>
      <c r="I13" s="150"/>
      <c r="J13" s="150"/>
      <c r="K13" s="150"/>
      <c r="L13" s="150"/>
      <c r="M13" s="186"/>
      <c r="O13" s="1338"/>
      <c r="P13" s="1339"/>
      <c r="Q13" s="1339"/>
      <c r="R13" s="1339"/>
      <c r="S13" s="1339"/>
      <c r="T13" s="1365"/>
      <c r="U13" s="20"/>
      <c r="V13" s="150"/>
      <c r="W13" s="150"/>
      <c r="X13" s="150"/>
      <c r="Y13" s="150"/>
      <c r="Z13" s="186"/>
    </row>
    <row r="14" spans="2:26" ht="15" customHeight="1">
      <c r="B14" s="1338"/>
      <c r="C14" s="1339"/>
      <c r="D14" s="1339"/>
      <c r="E14" s="1339"/>
      <c r="F14" s="1339"/>
      <c r="G14" s="1365"/>
      <c r="H14" s="20"/>
      <c r="I14" s="21"/>
      <c r="J14" s="21"/>
      <c r="K14" s="21"/>
      <c r="L14" s="21"/>
      <c r="M14" s="22">
        <f t="shared" ref="M14:M18" si="1">+K14</f>
        <v>0</v>
      </c>
      <c r="O14" s="1338"/>
      <c r="P14" s="1339"/>
      <c r="Q14" s="1339"/>
      <c r="R14" s="1339"/>
      <c r="S14" s="1339"/>
      <c r="T14" s="1365"/>
      <c r="U14" s="20"/>
      <c r="V14" s="21"/>
      <c r="W14" s="21"/>
      <c r="X14" s="21"/>
      <c r="Y14" s="21"/>
      <c r="Z14" s="22">
        <f t="shared" ref="Z14:Z18" si="2">+X14</f>
        <v>0</v>
      </c>
    </row>
    <row r="15" spans="2:26" ht="15" customHeight="1">
      <c r="B15" s="1338"/>
      <c r="C15" s="1339"/>
      <c r="D15" s="1339"/>
      <c r="E15" s="1339"/>
      <c r="F15" s="1339"/>
      <c r="G15" s="1365"/>
      <c r="H15" s="20"/>
      <c r="I15" s="21"/>
      <c r="J15" s="21"/>
      <c r="K15" s="21"/>
      <c r="L15" s="21"/>
      <c r="M15" s="22">
        <f t="shared" si="1"/>
        <v>0</v>
      </c>
      <c r="O15" s="1338"/>
      <c r="P15" s="1339"/>
      <c r="Q15" s="1339"/>
      <c r="R15" s="1339"/>
      <c r="S15" s="1339"/>
      <c r="T15" s="1365"/>
      <c r="U15" s="20"/>
      <c r="V15" s="21"/>
      <c r="W15" s="21"/>
      <c r="X15" s="21"/>
      <c r="Y15" s="21"/>
      <c r="Z15" s="22">
        <f t="shared" si="2"/>
        <v>0</v>
      </c>
    </row>
    <row r="16" spans="2:26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1"/>
        <v>0</v>
      </c>
      <c r="O16" s="1338"/>
      <c r="P16" s="1339"/>
      <c r="Q16" s="1339"/>
      <c r="R16" s="1339"/>
      <c r="S16" s="1339"/>
      <c r="T16" s="1365"/>
      <c r="U16" s="20"/>
      <c r="V16" s="21"/>
      <c r="W16" s="21"/>
      <c r="X16" s="21"/>
      <c r="Y16" s="21"/>
      <c r="Z16" s="22">
        <f t="shared" si="2"/>
        <v>0</v>
      </c>
    </row>
    <row r="17" spans="2:26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1"/>
        <v>0</v>
      </c>
      <c r="O17" s="1338"/>
      <c r="P17" s="1339"/>
      <c r="Q17" s="1339"/>
      <c r="R17" s="1339"/>
      <c r="S17" s="1339"/>
      <c r="T17" s="1365"/>
      <c r="U17" s="20"/>
      <c r="V17" s="21"/>
      <c r="W17" s="21"/>
      <c r="X17" s="21"/>
      <c r="Y17" s="21"/>
      <c r="Z17" s="22">
        <f t="shared" si="2"/>
        <v>0</v>
      </c>
    </row>
    <row r="18" spans="2:26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1"/>
        <v>0</v>
      </c>
      <c r="O18" s="1338"/>
      <c r="P18" s="1339"/>
      <c r="Q18" s="1339"/>
      <c r="R18" s="1339"/>
      <c r="S18" s="1339"/>
      <c r="T18" s="1365"/>
      <c r="U18" s="20"/>
      <c r="V18" s="21"/>
      <c r="W18" s="21"/>
      <c r="X18" s="21"/>
      <c r="Y18" s="21"/>
      <c r="Z18" s="22">
        <f t="shared" si="2"/>
        <v>0</v>
      </c>
    </row>
    <row r="19" spans="2:26" ht="15" customHeight="1">
      <c r="B19" s="23" t="s">
        <v>91</v>
      </c>
      <c r="C19" s="1314"/>
      <c r="D19" s="1315"/>
      <c r="E19" s="1315"/>
      <c r="F19" s="1315"/>
      <c r="G19" s="1315"/>
      <c r="H19" s="1366" t="s">
        <v>92</v>
      </c>
      <c r="I19" s="1367"/>
      <c r="J19" s="24" t="s">
        <v>91</v>
      </c>
      <c r="K19" s="1359"/>
      <c r="L19" s="1360"/>
      <c r="M19" s="1361"/>
      <c r="O19" s="23" t="s">
        <v>91</v>
      </c>
      <c r="P19" s="1314"/>
      <c r="Q19" s="1315"/>
      <c r="R19" s="1315"/>
      <c r="S19" s="1315"/>
      <c r="T19" s="1315"/>
      <c r="U19" s="1366" t="s">
        <v>92</v>
      </c>
      <c r="V19" s="1367"/>
      <c r="W19" s="24" t="s">
        <v>91</v>
      </c>
      <c r="X19" s="1359"/>
      <c r="Y19" s="1360"/>
      <c r="Z19" s="1361"/>
    </row>
    <row r="20" spans="2:26" ht="15" customHeight="1">
      <c r="B20" s="23" t="s">
        <v>93</v>
      </c>
      <c r="C20" s="1325"/>
      <c r="D20" s="1326"/>
      <c r="E20" s="1326"/>
      <c r="F20" s="1326"/>
      <c r="G20" s="1326"/>
      <c r="H20" s="1275"/>
      <c r="I20" s="1276"/>
      <c r="J20" s="24" t="s">
        <v>93</v>
      </c>
      <c r="K20" s="1359" t="s">
        <v>94</v>
      </c>
      <c r="L20" s="1360"/>
      <c r="M20" s="1361"/>
      <c r="O20" s="23" t="s">
        <v>93</v>
      </c>
      <c r="P20" s="1325"/>
      <c r="Q20" s="1326"/>
      <c r="R20" s="1326"/>
      <c r="S20" s="1326"/>
      <c r="T20" s="1326"/>
      <c r="U20" s="1275"/>
      <c r="V20" s="1276"/>
      <c r="W20" s="24" t="s">
        <v>93</v>
      </c>
      <c r="X20" s="1359" t="s">
        <v>94</v>
      </c>
      <c r="Y20" s="1360"/>
      <c r="Z20" s="1361"/>
    </row>
    <row r="21" spans="2:26" ht="15" customHeight="1">
      <c r="B21" s="25" t="s">
        <v>95</v>
      </c>
      <c r="C21" s="1314"/>
      <c r="D21" s="1315"/>
      <c r="E21" s="1315"/>
      <c r="F21" s="1315"/>
      <c r="G21" s="1316"/>
      <c r="H21" s="1262"/>
      <c r="I21" s="1263"/>
      <c r="J21" s="26" t="s">
        <v>95</v>
      </c>
      <c r="K21" s="1317">
        <f>+C21</f>
        <v>0</v>
      </c>
      <c r="L21" s="1318"/>
      <c r="M21" s="1319"/>
      <c r="O21" s="25" t="s">
        <v>95</v>
      </c>
      <c r="P21" s="1314"/>
      <c r="Q21" s="1315"/>
      <c r="R21" s="1315"/>
      <c r="S21" s="1315"/>
      <c r="T21" s="1316"/>
      <c r="U21" s="1262"/>
      <c r="V21" s="1263"/>
      <c r="W21" s="26" t="s">
        <v>95</v>
      </c>
      <c r="X21" s="1317">
        <f>+P21</f>
        <v>0</v>
      </c>
      <c r="Y21" s="1318"/>
      <c r="Z21" s="1319"/>
    </row>
    <row r="22" spans="2:26" ht="15" customHeight="1">
      <c r="B22" s="23" t="s">
        <v>96</v>
      </c>
      <c r="C22" s="1320" t="s">
        <v>97</v>
      </c>
      <c r="D22" s="1321"/>
      <c r="E22" s="1321"/>
      <c r="F22" s="1321"/>
      <c r="G22" s="1321"/>
      <c r="H22" s="1269"/>
      <c r="I22" s="1270"/>
      <c r="J22" s="24" t="s">
        <v>96</v>
      </c>
      <c r="K22" s="1322" t="s">
        <v>98</v>
      </c>
      <c r="L22" s="1323"/>
      <c r="M22" s="1324"/>
      <c r="O22" s="23" t="s">
        <v>96</v>
      </c>
      <c r="P22" s="1320" t="s">
        <v>97</v>
      </c>
      <c r="Q22" s="1321"/>
      <c r="R22" s="1321"/>
      <c r="S22" s="1321"/>
      <c r="T22" s="1321"/>
      <c r="U22" s="1269"/>
      <c r="V22" s="1270"/>
      <c r="W22" s="24" t="s">
        <v>96</v>
      </c>
      <c r="X22" s="1322" t="s">
        <v>98</v>
      </c>
      <c r="Y22" s="1323"/>
      <c r="Z22" s="1324"/>
    </row>
  </sheetData>
  <mergeCells count="54">
    <mergeCell ref="X22:Z22"/>
    <mergeCell ref="C21:G21"/>
    <mergeCell ref="H21:I21"/>
    <mergeCell ref="K21:M21"/>
    <mergeCell ref="P21:T21"/>
    <mergeCell ref="U21:V21"/>
    <mergeCell ref="X21:Z21"/>
    <mergeCell ref="C22:G22"/>
    <mergeCell ref="H22:I22"/>
    <mergeCell ref="K22:M22"/>
    <mergeCell ref="P22:T22"/>
    <mergeCell ref="U22:V22"/>
    <mergeCell ref="C20:G20"/>
    <mergeCell ref="H20:I20"/>
    <mergeCell ref="K20:M20"/>
    <mergeCell ref="P20:T20"/>
    <mergeCell ref="U20:V20"/>
    <mergeCell ref="X20:Z20"/>
    <mergeCell ref="V9:Y9"/>
    <mergeCell ref="Z9:Z10"/>
    <mergeCell ref="B11:G18"/>
    <mergeCell ref="O11:T18"/>
    <mergeCell ref="C19:G19"/>
    <mergeCell ref="H19:I19"/>
    <mergeCell ref="K19:M19"/>
    <mergeCell ref="P19:T19"/>
    <mergeCell ref="U19:V19"/>
    <mergeCell ref="X19:Z19"/>
    <mergeCell ref="B9:G10"/>
    <mergeCell ref="H9:H10"/>
    <mergeCell ref="I9:L9"/>
    <mergeCell ref="M9:M10"/>
    <mergeCell ref="O9:T10"/>
    <mergeCell ref="U9:U10"/>
    <mergeCell ref="D7:E7"/>
    <mergeCell ref="F7:H7"/>
    <mergeCell ref="K7:L7"/>
    <mergeCell ref="Q7:R7"/>
    <mergeCell ref="S7:U7"/>
    <mergeCell ref="X7:Y7"/>
    <mergeCell ref="B4:M4"/>
    <mergeCell ref="O4:Z4"/>
    <mergeCell ref="B5:C5"/>
    <mergeCell ref="H5:M5"/>
    <mergeCell ref="O5:P5"/>
    <mergeCell ref="U5:Z5"/>
    <mergeCell ref="W2:Z3"/>
    <mergeCell ref="H3:I3"/>
    <mergeCell ref="U3:V3"/>
    <mergeCell ref="E2:G3"/>
    <mergeCell ref="H2:I2"/>
    <mergeCell ref="J2:M3"/>
    <mergeCell ref="R2:T3"/>
    <mergeCell ref="U2:V2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Z22"/>
  <sheetViews>
    <sheetView showGridLines="0" view="pageBreakPreview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4.28515625" style="4" customWidth="1"/>
    <col min="9" max="9" width="8.42578125" style="5" customWidth="1"/>
    <col min="10" max="12" width="10.7109375" style="5" customWidth="1"/>
    <col min="13" max="13" width="12.7109375" style="5" customWidth="1"/>
    <col min="14" max="14" width="5.85546875" style="4" customWidth="1"/>
    <col min="15" max="19" width="6.42578125" style="4" customWidth="1"/>
    <col min="20" max="20" width="7.5703125" style="4" customWidth="1"/>
    <col min="21" max="21" width="32.28515625" style="4" customWidth="1"/>
    <col min="22" max="22" width="11.5703125" style="4" customWidth="1"/>
    <col min="23" max="16384" width="11.42578125" style="4"/>
  </cols>
  <sheetData>
    <row r="1" spans="2:26" ht="5.0999999999999996" customHeight="1"/>
    <row r="2" spans="2:26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  <c r="O2" s="6"/>
      <c r="P2" s="7"/>
      <c r="Q2" s="7"/>
      <c r="R2" s="1342"/>
      <c r="S2" s="1342"/>
      <c r="T2" s="1343"/>
      <c r="U2" s="1346" t="s">
        <v>74</v>
      </c>
      <c r="V2" s="1347"/>
      <c r="W2" s="1348" t="s">
        <v>75</v>
      </c>
      <c r="X2" s="1349"/>
      <c r="Y2" s="1349"/>
      <c r="Z2" s="1350"/>
    </row>
    <row r="3" spans="2:26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  <c r="O3" s="8"/>
      <c r="P3" s="9"/>
      <c r="Q3" s="9"/>
      <c r="R3" s="1344"/>
      <c r="S3" s="1344"/>
      <c r="T3" s="1345"/>
      <c r="U3" s="1354" t="s">
        <v>76</v>
      </c>
      <c r="V3" s="1355"/>
      <c r="W3" s="1351"/>
      <c r="X3" s="1352"/>
      <c r="Y3" s="1352"/>
      <c r="Z3" s="1353"/>
    </row>
    <row r="4" spans="2:26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  <c r="O4" s="1356"/>
      <c r="P4" s="1357"/>
      <c r="Q4" s="1357"/>
      <c r="R4" s="1357"/>
      <c r="S4" s="1357"/>
      <c r="T4" s="1357"/>
      <c r="U4" s="1357"/>
      <c r="V4" s="1357"/>
      <c r="W4" s="1357"/>
      <c r="X4" s="1357"/>
      <c r="Y4" s="1357"/>
      <c r="Z4" s="1358"/>
    </row>
    <row r="5" spans="2:26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 t="s">
        <v>259</v>
      </c>
      <c r="I5" s="1289"/>
      <c r="J5" s="1289"/>
      <c r="K5" s="1289"/>
      <c r="L5" s="1289"/>
      <c r="M5" s="1290"/>
      <c r="O5" s="1341" t="s">
        <v>77</v>
      </c>
      <c r="P5" s="1341"/>
      <c r="Q5" s="10"/>
      <c r="R5" s="46" t="s">
        <v>78</v>
      </c>
      <c r="S5" s="11"/>
      <c r="T5" s="12" t="s">
        <v>79</v>
      </c>
      <c r="U5" s="1288" t="s">
        <v>258</v>
      </c>
      <c r="V5" s="1289"/>
      <c r="W5" s="1289"/>
      <c r="X5" s="1289"/>
      <c r="Y5" s="1289"/>
      <c r="Z5" s="1290"/>
    </row>
    <row r="6" spans="2:26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  <c r="O6" s="13"/>
      <c r="P6" s="14"/>
      <c r="Q6" s="14"/>
      <c r="R6" s="14"/>
      <c r="S6" s="14"/>
      <c r="T6" s="14"/>
      <c r="U6" s="14"/>
      <c r="V6" s="15"/>
      <c r="W6" s="15"/>
      <c r="X6" s="15"/>
      <c r="Y6" s="15"/>
      <c r="Z6" s="16"/>
    </row>
    <row r="7" spans="2:26" ht="24.95" customHeight="1">
      <c r="B7" s="44" t="s">
        <v>80</v>
      </c>
      <c r="C7" s="17">
        <v>12</v>
      </c>
      <c r="D7" s="1330" t="s">
        <v>81</v>
      </c>
      <c r="E7" s="1331"/>
      <c r="F7" s="1362" t="s">
        <v>148</v>
      </c>
      <c r="G7" s="1363"/>
      <c r="H7" s="1364"/>
      <c r="I7" s="42" t="s">
        <v>82</v>
      </c>
      <c r="J7" s="18" t="s">
        <v>73</v>
      </c>
      <c r="K7" s="1332" t="s">
        <v>83</v>
      </c>
      <c r="L7" s="1333"/>
      <c r="M7" s="19">
        <f>SUM(M11:M14)</f>
        <v>2</v>
      </c>
      <c r="O7" s="44" t="s">
        <v>80</v>
      </c>
      <c r="P7" s="17">
        <v>12</v>
      </c>
      <c r="Q7" s="1330" t="s">
        <v>81</v>
      </c>
      <c r="R7" s="1331"/>
      <c r="S7" s="1362" t="s">
        <v>148</v>
      </c>
      <c r="T7" s="1363"/>
      <c r="U7" s="1364"/>
      <c r="V7" s="42" t="s">
        <v>82</v>
      </c>
      <c r="W7" s="18" t="s">
        <v>73</v>
      </c>
      <c r="X7" s="1332" t="s">
        <v>83</v>
      </c>
      <c r="Y7" s="1333"/>
      <c r="Z7" s="19">
        <f>SUM(Z11:Z14)</f>
        <v>6</v>
      </c>
    </row>
    <row r="8" spans="2:26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  <c r="O8" s="13"/>
      <c r="P8" s="14"/>
      <c r="Q8" s="14"/>
      <c r="R8" s="14"/>
      <c r="S8" s="14"/>
      <c r="T8" s="14"/>
      <c r="U8" s="14"/>
      <c r="V8" s="15"/>
      <c r="W8" s="15"/>
      <c r="X8" s="15"/>
      <c r="Y8" s="15"/>
      <c r="Z8" s="16"/>
    </row>
    <row r="9" spans="2:26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  <c r="O9" s="1334" t="s">
        <v>84</v>
      </c>
      <c r="P9" s="1334"/>
      <c r="Q9" s="1334"/>
      <c r="R9" s="1334"/>
      <c r="S9" s="1334"/>
      <c r="T9" s="1334"/>
      <c r="U9" s="1334" t="s">
        <v>85</v>
      </c>
      <c r="V9" s="1336" t="s">
        <v>86</v>
      </c>
      <c r="W9" s="1336"/>
      <c r="X9" s="1336"/>
      <c r="Y9" s="1332"/>
      <c r="Z9" s="1337" t="s">
        <v>87</v>
      </c>
    </row>
    <row r="10" spans="2:26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  <c r="O10" s="1334"/>
      <c r="P10" s="1334"/>
      <c r="Q10" s="1334"/>
      <c r="R10" s="1334"/>
      <c r="S10" s="1334"/>
      <c r="T10" s="1334"/>
      <c r="U10" s="1335"/>
      <c r="V10" s="45" t="s">
        <v>0</v>
      </c>
      <c r="W10" s="45" t="s">
        <v>88</v>
      </c>
      <c r="X10" s="45" t="s">
        <v>89</v>
      </c>
      <c r="Y10" s="43" t="s">
        <v>90</v>
      </c>
      <c r="Z10" s="1337"/>
    </row>
    <row r="11" spans="2:26">
      <c r="B11" s="1338"/>
      <c r="C11" s="1339"/>
      <c r="D11" s="1339"/>
      <c r="E11" s="1339"/>
      <c r="F11" s="1339"/>
      <c r="G11" s="1365"/>
      <c r="H11" s="20" t="s">
        <v>268</v>
      </c>
      <c r="I11" s="150">
        <v>1</v>
      </c>
      <c r="J11" s="150"/>
      <c r="K11" s="150"/>
      <c r="L11" s="150"/>
      <c r="M11" s="186">
        <f>+I11</f>
        <v>1</v>
      </c>
      <c r="O11" s="1338"/>
      <c r="P11" s="1339"/>
      <c r="Q11" s="1339"/>
      <c r="R11" s="1339"/>
      <c r="S11" s="1339"/>
      <c r="T11" s="1365"/>
      <c r="U11" s="20" t="s">
        <v>189</v>
      </c>
      <c r="V11" s="150">
        <v>2</v>
      </c>
      <c r="W11" s="150"/>
      <c r="X11" s="150"/>
      <c r="Y11" s="150"/>
      <c r="Z11" s="186">
        <f t="shared" ref="Z11" si="0">+PRODUCT(V11:Y11)</f>
        <v>2</v>
      </c>
    </row>
    <row r="12" spans="2:26" ht="15" customHeight="1">
      <c r="B12" s="1338"/>
      <c r="C12" s="1339"/>
      <c r="D12" s="1339"/>
      <c r="E12" s="1339"/>
      <c r="F12" s="1339"/>
      <c r="G12" s="1365"/>
      <c r="H12" s="20" t="s">
        <v>269</v>
      </c>
      <c r="I12" s="150">
        <v>1</v>
      </c>
      <c r="J12" s="150"/>
      <c r="K12" s="150"/>
      <c r="L12" s="150"/>
      <c r="M12" s="186">
        <f>+I12</f>
        <v>1</v>
      </c>
      <c r="O12" s="1338"/>
      <c r="P12" s="1339"/>
      <c r="Q12" s="1339"/>
      <c r="R12" s="1339"/>
      <c r="S12" s="1339"/>
      <c r="T12" s="1365"/>
      <c r="U12" s="20" t="s">
        <v>241</v>
      </c>
      <c r="V12" s="150">
        <v>4</v>
      </c>
      <c r="W12" s="150"/>
      <c r="X12" s="150"/>
      <c r="Y12" s="150"/>
      <c r="Z12" s="186">
        <v>4</v>
      </c>
    </row>
    <row r="13" spans="2:26" ht="15" customHeight="1">
      <c r="B13" s="1338"/>
      <c r="C13" s="1339"/>
      <c r="D13" s="1339"/>
      <c r="E13" s="1339"/>
      <c r="F13" s="1339"/>
      <c r="G13" s="1365"/>
      <c r="H13" s="20"/>
      <c r="I13" s="150"/>
      <c r="J13" s="150"/>
      <c r="K13" s="150"/>
      <c r="L13" s="150"/>
      <c r="M13" s="186"/>
      <c r="O13" s="1338"/>
      <c r="P13" s="1339"/>
      <c r="Q13" s="1339"/>
      <c r="R13" s="1339"/>
      <c r="S13" s="1339"/>
      <c r="T13" s="1365"/>
      <c r="U13" s="20"/>
      <c r="V13" s="150"/>
      <c r="W13" s="150"/>
      <c r="X13" s="150"/>
      <c r="Y13" s="150"/>
      <c r="Z13" s="186"/>
    </row>
    <row r="14" spans="2:26" ht="15" customHeight="1">
      <c r="B14" s="1338"/>
      <c r="C14" s="1339"/>
      <c r="D14" s="1339"/>
      <c r="E14" s="1339"/>
      <c r="F14" s="1339"/>
      <c r="G14" s="1365"/>
      <c r="H14" s="20"/>
      <c r="I14" s="21"/>
      <c r="J14" s="21"/>
      <c r="K14" s="21"/>
      <c r="L14" s="21"/>
      <c r="M14" s="22">
        <f t="shared" ref="M14:M18" si="1">+K14</f>
        <v>0</v>
      </c>
      <c r="O14" s="1338"/>
      <c r="P14" s="1339"/>
      <c r="Q14" s="1339"/>
      <c r="R14" s="1339"/>
      <c r="S14" s="1339"/>
      <c r="T14" s="1365"/>
      <c r="U14" s="20"/>
      <c r="V14" s="21"/>
      <c r="W14" s="21"/>
      <c r="X14" s="21"/>
      <c r="Y14" s="21"/>
      <c r="Z14" s="22">
        <f t="shared" ref="Z14:Z18" si="2">+X14</f>
        <v>0</v>
      </c>
    </row>
    <row r="15" spans="2:26" ht="15" customHeight="1">
      <c r="B15" s="1338"/>
      <c r="C15" s="1339"/>
      <c r="D15" s="1339"/>
      <c r="E15" s="1339"/>
      <c r="F15" s="1339"/>
      <c r="G15" s="1365"/>
      <c r="H15" s="20"/>
      <c r="I15" s="21"/>
      <c r="J15" s="21"/>
      <c r="K15" s="21"/>
      <c r="L15" s="21"/>
      <c r="M15" s="22">
        <f t="shared" si="1"/>
        <v>0</v>
      </c>
      <c r="O15" s="1338"/>
      <c r="P15" s="1339"/>
      <c r="Q15" s="1339"/>
      <c r="R15" s="1339"/>
      <c r="S15" s="1339"/>
      <c r="T15" s="1365"/>
      <c r="U15" s="20"/>
      <c r="V15" s="21"/>
      <c r="W15" s="21"/>
      <c r="X15" s="21"/>
      <c r="Y15" s="21"/>
      <c r="Z15" s="22">
        <f t="shared" si="2"/>
        <v>0</v>
      </c>
    </row>
    <row r="16" spans="2:26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1"/>
        <v>0</v>
      </c>
      <c r="O16" s="1338"/>
      <c r="P16" s="1339"/>
      <c r="Q16" s="1339"/>
      <c r="R16" s="1339"/>
      <c r="S16" s="1339"/>
      <c r="T16" s="1365"/>
      <c r="U16" s="20"/>
      <c r="V16" s="21"/>
      <c r="W16" s="21"/>
      <c r="X16" s="21"/>
      <c r="Y16" s="21"/>
      <c r="Z16" s="22">
        <f t="shared" si="2"/>
        <v>0</v>
      </c>
    </row>
    <row r="17" spans="2:26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1"/>
        <v>0</v>
      </c>
      <c r="O17" s="1338"/>
      <c r="P17" s="1339"/>
      <c r="Q17" s="1339"/>
      <c r="R17" s="1339"/>
      <c r="S17" s="1339"/>
      <c r="T17" s="1365"/>
      <c r="U17" s="20"/>
      <c r="V17" s="21"/>
      <c r="W17" s="21"/>
      <c r="X17" s="21"/>
      <c r="Y17" s="21"/>
      <c r="Z17" s="22">
        <f t="shared" si="2"/>
        <v>0</v>
      </c>
    </row>
    <row r="18" spans="2:26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1"/>
        <v>0</v>
      </c>
      <c r="O18" s="1338"/>
      <c r="P18" s="1339"/>
      <c r="Q18" s="1339"/>
      <c r="R18" s="1339"/>
      <c r="S18" s="1339"/>
      <c r="T18" s="1365"/>
      <c r="U18" s="20"/>
      <c r="V18" s="21"/>
      <c r="W18" s="21"/>
      <c r="X18" s="21"/>
      <c r="Y18" s="21"/>
      <c r="Z18" s="22">
        <f t="shared" si="2"/>
        <v>0</v>
      </c>
    </row>
    <row r="19" spans="2:26" ht="15" customHeight="1">
      <c r="B19" s="23" t="s">
        <v>91</v>
      </c>
      <c r="C19" s="1314"/>
      <c r="D19" s="1315"/>
      <c r="E19" s="1315"/>
      <c r="F19" s="1315"/>
      <c r="G19" s="1315"/>
      <c r="H19" s="1366" t="s">
        <v>92</v>
      </c>
      <c r="I19" s="1367"/>
      <c r="J19" s="24" t="s">
        <v>91</v>
      </c>
      <c r="K19" s="1359"/>
      <c r="L19" s="1360"/>
      <c r="M19" s="1361"/>
      <c r="O19" s="23" t="s">
        <v>91</v>
      </c>
      <c r="P19" s="1314"/>
      <c r="Q19" s="1315"/>
      <c r="R19" s="1315"/>
      <c r="S19" s="1315"/>
      <c r="T19" s="1315"/>
      <c r="U19" s="1366" t="s">
        <v>92</v>
      </c>
      <c r="V19" s="1367"/>
      <c r="W19" s="24" t="s">
        <v>91</v>
      </c>
      <c r="X19" s="1359"/>
      <c r="Y19" s="1360"/>
      <c r="Z19" s="1361"/>
    </row>
    <row r="20" spans="2:26" ht="15" customHeight="1">
      <c r="B20" s="23" t="s">
        <v>93</v>
      </c>
      <c r="C20" s="1325"/>
      <c r="D20" s="1326"/>
      <c r="E20" s="1326"/>
      <c r="F20" s="1326"/>
      <c r="G20" s="1326"/>
      <c r="H20" s="1275"/>
      <c r="I20" s="1276"/>
      <c r="J20" s="24" t="s">
        <v>93</v>
      </c>
      <c r="K20" s="1359" t="s">
        <v>94</v>
      </c>
      <c r="L20" s="1360"/>
      <c r="M20" s="1361"/>
      <c r="O20" s="23" t="s">
        <v>93</v>
      </c>
      <c r="P20" s="1325"/>
      <c r="Q20" s="1326"/>
      <c r="R20" s="1326"/>
      <c r="S20" s="1326"/>
      <c r="T20" s="1326"/>
      <c r="U20" s="1275"/>
      <c r="V20" s="1276"/>
      <c r="W20" s="24" t="s">
        <v>93</v>
      </c>
      <c r="X20" s="1359" t="s">
        <v>94</v>
      </c>
      <c r="Y20" s="1360"/>
      <c r="Z20" s="1361"/>
    </row>
    <row r="21" spans="2:26" ht="15" customHeight="1">
      <c r="B21" s="25" t="s">
        <v>95</v>
      </c>
      <c r="C21" s="1314"/>
      <c r="D21" s="1315"/>
      <c r="E21" s="1315"/>
      <c r="F21" s="1315"/>
      <c r="G21" s="1316"/>
      <c r="H21" s="1262"/>
      <c r="I21" s="1263"/>
      <c r="J21" s="26" t="s">
        <v>95</v>
      </c>
      <c r="K21" s="1317">
        <f>+C21</f>
        <v>0</v>
      </c>
      <c r="L21" s="1318"/>
      <c r="M21" s="1319"/>
      <c r="O21" s="25" t="s">
        <v>95</v>
      </c>
      <c r="P21" s="1314"/>
      <c r="Q21" s="1315"/>
      <c r="R21" s="1315"/>
      <c r="S21" s="1315"/>
      <c r="T21" s="1316"/>
      <c r="U21" s="1262"/>
      <c r="V21" s="1263"/>
      <c r="W21" s="26" t="s">
        <v>95</v>
      </c>
      <c r="X21" s="1317">
        <f>+P21</f>
        <v>0</v>
      </c>
      <c r="Y21" s="1318"/>
      <c r="Z21" s="1319"/>
    </row>
    <row r="22" spans="2:26" ht="15" customHeight="1">
      <c r="B22" s="23" t="s">
        <v>96</v>
      </c>
      <c r="C22" s="1320" t="s">
        <v>97</v>
      </c>
      <c r="D22" s="1321"/>
      <c r="E22" s="1321"/>
      <c r="F22" s="1321"/>
      <c r="G22" s="1321"/>
      <c r="H22" s="1269"/>
      <c r="I22" s="1270"/>
      <c r="J22" s="24" t="s">
        <v>96</v>
      </c>
      <c r="K22" s="1322" t="s">
        <v>98</v>
      </c>
      <c r="L22" s="1323"/>
      <c r="M22" s="1324"/>
      <c r="O22" s="23" t="s">
        <v>96</v>
      </c>
      <c r="P22" s="1320" t="s">
        <v>97</v>
      </c>
      <c r="Q22" s="1321"/>
      <c r="R22" s="1321"/>
      <c r="S22" s="1321"/>
      <c r="T22" s="1321"/>
      <c r="U22" s="1269"/>
      <c r="V22" s="1270"/>
      <c r="W22" s="24" t="s">
        <v>96</v>
      </c>
      <c r="X22" s="1322" t="s">
        <v>98</v>
      </c>
      <c r="Y22" s="1323"/>
      <c r="Z22" s="1324"/>
    </row>
  </sheetData>
  <mergeCells count="54">
    <mergeCell ref="C21:G21"/>
    <mergeCell ref="H21:I21"/>
    <mergeCell ref="K21:M21"/>
    <mergeCell ref="C22:G22"/>
    <mergeCell ref="H22:I22"/>
    <mergeCell ref="K22:M22"/>
    <mergeCell ref="C20:G20"/>
    <mergeCell ref="H20:I20"/>
    <mergeCell ref="K20:M20"/>
    <mergeCell ref="D7:E7"/>
    <mergeCell ref="F7:H7"/>
    <mergeCell ref="K7:L7"/>
    <mergeCell ref="B9:G10"/>
    <mergeCell ref="H9:H10"/>
    <mergeCell ref="I9:L9"/>
    <mergeCell ref="M9:M10"/>
    <mergeCell ref="B11:G18"/>
    <mergeCell ref="C19:G19"/>
    <mergeCell ref="H19:I19"/>
    <mergeCell ref="K19:M19"/>
    <mergeCell ref="B5:C5"/>
    <mergeCell ref="H5:M5"/>
    <mergeCell ref="E2:G3"/>
    <mergeCell ref="H2:I2"/>
    <mergeCell ref="J2:M3"/>
    <mergeCell ref="H3:I3"/>
    <mergeCell ref="B4:M4"/>
    <mergeCell ref="R2:T3"/>
    <mergeCell ref="U2:V2"/>
    <mergeCell ref="W2:Z3"/>
    <mergeCell ref="U3:V3"/>
    <mergeCell ref="O4:Z4"/>
    <mergeCell ref="O5:P5"/>
    <mergeCell ref="U5:Z5"/>
    <mergeCell ref="Q7:R7"/>
    <mergeCell ref="S7:U7"/>
    <mergeCell ref="X7:Y7"/>
    <mergeCell ref="O9:T10"/>
    <mergeCell ref="U9:U10"/>
    <mergeCell ref="V9:Y9"/>
    <mergeCell ref="Z9:Z10"/>
    <mergeCell ref="O11:T18"/>
    <mergeCell ref="P19:T19"/>
    <mergeCell ref="U19:V19"/>
    <mergeCell ref="X19:Z19"/>
    <mergeCell ref="P20:T20"/>
    <mergeCell ref="U20:V20"/>
    <mergeCell ref="X20:Z20"/>
    <mergeCell ref="P21:T21"/>
    <mergeCell ref="U21:V21"/>
    <mergeCell ref="X21:Z21"/>
    <mergeCell ref="P22:T22"/>
    <mergeCell ref="U22:V22"/>
    <mergeCell ref="X22:Z22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Z24"/>
  <sheetViews>
    <sheetView showGridLines="0" view="pageBreakPreview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3" style="4" customWidth="1"/>
    <col min="9" max="9" width="8.85546875" style="5" customWidth="1"/>
    <col min="10" max="12" width="10.7109375" style="5" customWidth="1"/>
    <col min="13" max="13" width="12.7109375" style="5" customWidth="1"/>
    <col min="14" max="14" width="5" style="4" customWidth="1"/>
    <col min="15" max="20" width="6.7109375" style="4" customWidth="1"/>
    <col min="21" max="21" width="28.28515625" style="4" customWidth="1"/>
    <col min="22" max="22" width="12.7109375" style="4" customWidth="1"/>
    <col min="23" max="16384" width="11.42578125" style="4"/>
  </cols>
  <sheetData>
    <row r="1" spans="2:26" ht="5.0999999999999996" customHeight="1"/>
    <row r="2" spans="2:26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  <c r="O2" s="6"/>
      <c r="P2" s="7"/>
      <c r="Q2" s="7"/>
      <c r="R2" s="1342"/>
      <c r="S2" s="1342"/>
      <c r="T2" s="1343"/>
      <c r="U2" s="1346" t="s">
        <v>74</v>
      </c>
      <c r="V2" s="1347"/>
      <c r="W2" s="1348" t="s">
        <v>75</v>
      </c>
      <c r="X2" s="1349"/>
      <c r="Y2" s="1349"/>
      <c r="Z2" s="1350"/>
    </row>
    <row r="3" spans="2:26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  <c r="O3" s="8"/>
      <c r="P3" s="9"/>
      <c r="Q3" s="9"/>
      <c r="R3" s="1344"/>
      <c r="S3" s="1344"/>
      <c r="T3" s="1345"/>
      <c r="U3" s="1354" t="s">
        <v>76</v>
      </c>
      <c r="V3" s="1355"/>
      <c r="W3" s="1351"/>
      <c r="X3" s="1352"/>
      <c r="Y3" s="1352"/>
      <c r="Z3" s="1353"/>
    </row>
    <row r="4" spans="2:26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  <c r="O4" s="1356"/>
      <c r="P4" s="1357"/>
      <c r="Q4" s="1357"/>
      <c r="R4" s="1357"/>
      <c r="S4" s="1357"/>
      <c r="T4" s="1357"/>
      <c r="U4" s="1357"/>
      <c r="V4" s="1357"/>
      <c r="W4" s="1357"/>
      <c r="X4" s="1357"/>
      <c r="Y4" s="1357"/>
      <c r="Z4" s="1358"/>
    </row>
    <row r="5" spans="2:26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 t="s">
        <v>259</v>
      </c>
      <c r="I5" s="1289"/>
      <c r="J5" s="1289"/>
      <c r="K5" s="1289"/>
      <c r="L5" s="1289"/>
      <c r="M5" s="1290"/>
      <c r="O5" s="1341" t="s">
        <v>77</v>
      </c>
      <c r="P5" s="1341"/>
      <c r="Q5" s="10"/>
      <c r="R5" s="46" t="s">
        <v>78</v>
      </c>
      <c r="S5" s="11"/>
      <c r="T5" s="12" t="s">
        <v>79</v>
      </c>
      <c r="U5" s="1288" t="s">
        <v>258</v>
      </c>
      <c r="V5" s="1289"/>
      <c r="W5" s="1289"/>
      <c r="X5" s="1289"/>
      <c r="Y5" s="1289"/>
      <c r="Z5" s="1290"/>
    </row>
    <row r="6" spans="2:26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  <c r="O6" s="13"/>
      <c r="P6" s="14"/>
      <c r="Q6" s="14"/>
      <c r="R6" s="14"/>
      <c r="S6" s="14"/>
      <c r="T6" s="14"/>
      <c r="U6" s="14"/>
      <c r="V6" s="15"/>
      <c r="W6" s="15"/>
      <c r="X6" s="15"/>
      <c r="Y6" s="15"/>
      <c r="Z6" s="16"/>
    </row>
    <row r="7" spans="2:26" ht="24.95" customHeight="1">
      <c r="B7" s="44" t="s">
        <v>80</v>
      </c>
      <c r="C7" s="17">
        <v>13</v>
      </c>
      <c r="D7" s="1330" t="s">
        <v>81</v>
      </c>
      <c r="E7" s="1331"/>
      <c r="F7" s="1362" t="s">
        <v>192</v>
      </c>
      <c r="G7" s="1363"/>
      <c r="H7" s="1364"/>
      <c r="I7" s="42" t="s">
        <v>82</v>
      </c>
      <c r="J7" s="18"/>
      <c r="K7" s="1332" t="s">
        <v>83</v>
      </c>
      <c r="L7" s="1333"/>
      <c r="M7" s="19">
        <f>SUM(M11:M16)</f>
        <v>2</v>
      </c>
      <c r="O7" s="44" t="s">
        <v>80</v>
      </c>
      <c r="P7" s="17">
        <v>13</v>
      </c>
      <c r="Q7" s="1330" t="s">
        <v>81</v>
      </c>
      <c r="R7" s="1331"/>
      <c r="S7" s="1362" t="s">
        <v>192</v>
      </c>
      <c r="T7" s="1363"/>
      <c r="U7" s="1364"/>
      <c r="V7" s="42" t="s">
        <v>82</v>
      </c>
      <c r="W7" s="18"/>
      <c r="X7" s="1332" t="s">
        <v>83</v>
      </c>
      <c r="Y7" s="1333"/>
      <c r="Z7" s="19">
        <f>SUM(Z11:Z16)</f>
        <v>1</v>
      </c>
    </row>
    <row r="8" spans="2:26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  <c r="O8" s="13"/>
      <c r="P8" s="14"/>
      <c r="Q8" s="14"/>
      <c r="R8" s="14"/>
      <c r="S8" s="14"/>
      <c r="T8" s="14"/>
      <c r="U8" s="14"/>
      <c r="V8" s="15"/>
      <c r="W8" s="15"/>
      <c r="X8" s="15"/>
      <c r="Y8" s="15"/>
      <c r="Z8" s="16"/>
    </row>
    <row r="9" spans="2:26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  <c r="O9" s="1334" t="s">
        <v>84</v>
      </c>
      <c r="P9" s="1334"/>
      <c r="Q9" s="1334"/>
      <c r="R9" s="1334"/>
      <c r="S9" s="1334"/>
      <c r="T9" s="1334"/>
      <c r="U9" s="1334" t="s">
        <v>85</v>
      </c>
      <c r="V9" s="1336" t="s">
        <v>86</v>
      </c>
      <c r="W9" s="1336"/>
      <c r="X9" s="1336"/>
      <c r="Y9" s="1332"/>
      <c r="Z9" s="1337" t="s">
        <v>87</v>
      </c>
    </row>
    <row r="10" spans="2:26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  <c r="O10" s="1334"/>
      <c r="P10" s="1334"/>
      <c r="Q10" s="1334"/>
      <c r="R10" s="1334"/>
      <c r="S10" s="1334"/>
      <c r="T10" s="1334"/>
      <c r="U10" s="1335"/>
      <c r="V10" s="45" t="s">
        <v>0</v>
      </c>
      <c r="W10" s="45" t="s">
        <v>88</v>
      </c>
      <c r="X10" s="45" t="s">
        <v>89</v>
      </c>
      <c r="Y10" s="43" t="s">
        <v>90</v>
      </c>
      <c r="Z10" s="1337"/>
    </row>
    <row r="11" spans="2:26" ht="25.5" customHeight="1">
      <c r="B11" s="1338"/>
      <c r="C11" s="1339"/>
      <c r="D11" s="1339"/>
      <c r="E11" s="1339"/>
      <c r="F11" s="1339"/>
      <c r="G11" s="1365"/>
      <c r="H11" s="47" t="s">
        <v>174</v>
      </c>
      <c r="I11" s="21">
        <v>1</v>
      </c>
      <c r="J11" s="21"/>
      <c r="K11" s="21"/>
      <c r="L11" s="21"/>
      <c r="M11" s="149">
        <f>+PRODUCT(I11:L11)</f>
        <v>1</v>
      </c>
      <c r="O11" s="1338"/>
      <c r="P11" s="1339"/>
      <c r="Q11" s="1339"/>
      <c r="R11" s="1339"/>
      <c r="S11" s="1339"/>
      <c r="T11" s="1365"/>
      <c r="U11" s="47" t="s">
        <v>188</v>
      </c>
      <c r="V11" s="21">
        <v>1</v>
      </c>
      <c r="W11" s="21"/>
      <c r="X11" s="21"/>
      <c r="Y11" s="21"/>
      <c r="Z11" s="149">
        <f>+PRODUCT(V11:Y11)</f>
        <v>1</v>
      </c>
    </row>
    <row r="12" spans="2:26">
      <c r="B12" s="1338"/>
      <c r="C12" s="1339"/>
      <c r="D12" s="1339"/>
      <c r="E12" s="1339"/>
      <c r="F12" s="1339"/>
      <c r="G12" s="1365"/>
      <c r="H12" s="47" t="s">
        <v>183</v>
      </c>
      <c r="I12" s="21">
        <v>1</v>
      </c>
      <c r="J12" s="21"/>
      <c r="K12" s="21"/>
      <c r="L12" s="21"/>
      <c r="M12" s="149">
        <f t="shared" ref="M12" si="0">+PRODUCT(I12:L12)</f>
        <v>1</v>
      </c>
      <c r="O12" s="1338"/>
      <c r="P12" s="1339"/>
      <c r="Q12" s="1339"/>
      <c r="R12" s="1339"/>
      <c r="S12" s="1339"/>
      <c r="T12" s="1365"/>
      <c r="U12" s="47"/>
      <c r="V12" s="21"/>
      <c r="W12" s="21"/>
      <c r="X12" s="21"/>
      <c r="Y12" s="21"/>
      <c r="Z12" s="149"/>
    </row>
    <row r="13" spans="2:26">
      <c r="B13" s="1338"/>
      <c r="C13" s="1339"/>
      <c r="D13" s="1339"/>
      <c r="E13" s="1339"/>
      <c r="F13" s="1339"/>
      <c r="G13" s="1365"/>
      <c r="H13" s="47"/>
      <c r="I13" s="21"/>
      <c r="J13" s="21"/>
      <c r="K13" s="21"/>
      <c r="L13" s="21"/>
      <c r="M13" s="149"/>
      <c r="O13" s="1338"/>
      <c r="P13" s="1339"/>
      <c r="Q13" s="1339"/>
      <c r="R13" s="1339"/>
      <c r="S13" s="1339"/>
      <c r="T13" s="1365"/>
      <c r="U13" s="182"/>
      <c r="V13" s="182"/>
      <c r="W13" s="182"/>
      <c r="X13" s="182"/>
      <c r="Y13" s="182"/>
      <c r="Z13" s="182"/>
    </row>
    <row r="14" spans="2:26" ht="15" customHeight="1">
      <c r="B14" s="1338"/>
      <c r="C14" s="1339"/>
      <c r="D14" s="1339"/>
      <c r="E14" s="1339"/>
      <c r="F14" s="1339"/>
      <c r="G14" s="1365"/>
      <c r="H14" s="47"/>
      <c r="I14" s="21"/>
      <c r="J14" s="21"/>
      <c r="K14" s="21"/>
      <c r="L14" s="21"/>
      <c r="M14" s="22">
        <f t="shared" ref="M14:M20" si="1">+K14</f>
        <v>0</v>
      </c>
      <c r="O14" s="1338"/>
      <c r="P14" s="1339"/>
      <c r="Q14" s="1339"/>
      <c r="R14" s="1339"/>
      <c r="S14" s="1339"/>
      <c r="T14" s="1365"/>
      <c r="U14" s="47"/>
      <c r="V14" s="21"/>
      <c r="W14" s="21"/>
      <c r="X14" s="21"/>
      <c r="Y14" s="21"/>
      <c r="Z14" s="22">
        <f t="shared" ref="Z14:Z20" si="2">+X14</f>
        <v>0</v>
      </c>
    </row>
    <row r="15" spans="2:26" ht="15" customHeight="1">
      <c r="B15" s="1338"/>
      <c r="C15" s="1339"/>
      <c r="D15" s="1339"/>
      <c r="E15" s="1339"/>
      <c r="F15" s="1339"/>
      <c r="G15" s="1365"/>
      <c r="H15" s="20"/>
      <c r="I15" s="21"/>
      <c r="J15" s="21"/>
      <c r="K15" s="21"/>
      <c r="L15" s="21"/>
      <c r="M15" s="22">
        <f t="shared" si="1"/>
        <v>0</v>
      </c>
      <c r="O15" s="1338"/>
      <c r="P15" s="1339"/>
      <c r="Q15" s="1339"/>
      <c r="R15" s="1339"/>
      <c r="S15" s="1339"/>
      <c r="T15" s="1365"/>
      <c r="U15" s="20"/>
      <c r="V15" s="21"/>
      <c r="W15" s="21"/>
      <c r="X15" s="21"/>
      <c r="Y15" s="21"/>
      <c r="Z15" s="22">
        <f t="shared" si="2"/>
        <v>0</v>
      </c>
    </row>
    <row r="16" spans="2:26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1"/>
        <v>0</v>
      </c>
      <c r="O16" s="1338"/>
      <c r="P16" s="1339"/>
      <c r="Q16" s="1339"/>
      <c r="R16" s="1339"/>
      <c r="S16" s="1339"/>
      <c r="T16" s="1365"/>
      <c r="U16" s="20"/>
      <c r="V16" s="21"/>
      <c r="W16" s="21"/>
      <c r="X16" s="21"/>
      <c r="Y16" s="21"/>
      <c r="Z16" s="22">
        <f t="shared" si="2"/>
        <v>0</v>
      </c>
    </row>
    <row r="17" spans="2:26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1"/>
        <v>0</v>
      </c>
      <c r="O17" s="1338"/>
      <c r="P17" s="1339"/>
      <c r="Q17" s="1339"/>
      <c r="R17" s="1339"/>
      <c r="S17" s="1339"/>
      <c r="T17" s="1365"/>
      <c r="U17" s="20"/>
      <c r="V17" s="21"/>
      <c r="W17" s="21"/>
      <c r="X17" s="21"/>
      <c r="Y17" s="21"/>
      <c r="Z17" s="22">
        <f t="shared" si="2"/>
        <v>0</v>
      </c>
    </row>
    <row r="18" spans="2:26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1"/>
        <v>0</v>
      </c>
      <c r="O18" s="1338"/>
      <c r="P18" s="1339"/>
      <c r="Q18" s="1339"/>
      <c r="R18" s="1339"/>
      <c r="S18" s="1339"/>
      <c r="T18" s="1365"/>
      <c r="U18" s="20"/>
      <c r="V18" s="21"/>
      <c r="W18" s="21"/>
      <c r="X18" s="21"/>
      <c r="Y18" s="21"/>
      <c r="Z18" s="22">
        <f t="shared" si="2"/>
        <v>0</v>
      </c>
    </row>
    <row r="19" spans="2:26" ht="15" customHeight="1">
      <c r="B19" s="1338"/>
      <c r="C19" s="1339"/>
      <c r="D19" s="1339"/>
      <c r="E19" s="1339"/>
      <c r="F19" s="1339"/>
      <c r="G19" s="1365"/>
      <c r="H19" s="20"/>
      <c r="I19" s="21"/>
      <c r="J19" s="21"/>
      <c r="K19" s="21"/>
      <c r="L19" s="21"/>
      <c r="M19" s="22">
        <f t="shared" si="1"/>
        <v>0</v>
      </c>
      <c r="O19" s="1338"/>
      <c r="P19" s="1339"/>
      <c r="Q19" s="1339"/>
      <c r="R19" s="1339"/>
      <c r="S19" s="1339"/>
      <c r="T19" s="1365"/>
      <c r="U19" s="20"/>
      <c r="V19" s="21"/>
      <c r="W19" s="21"/>
      <c r="X19" s="21"/>
      <c r="Y19" s="21"/>
      <c r="Z19" s="22">
        <f t="shared" si="2"/>
        <v>0</v>
      </c>
    </row>
    <row r="20" spans="2:26" ht="15" customHeight="1">
      <c r="B20" s="1338"/>
      <c r="C20" s="1339"/>
      <c r="D20" s="1339"/>
      <c r="E20" s="1339"/>
      <c r="F20" s="1339"/>
      <c r="G20" s="1365"/>
      <c r="H20" s="20"/>
      <c r="I20" s="21"/>
      <c r="J20" s="21"/>
      <c r="K20" s="21"/>
      <c r="L20" s="21"/>
      <c r="M20" s="22">
        <f t="shared" si="1"/>
        <v>0</v>
      </c>
      <c r="O20" s="1338"/>
      <c r="P20" s="1339"/>
      <c r="Q20" s="1339"/>
      <c r="R20" s="1339"/>
      <c r="S20" s="1339"/>
      <c r="T20" s="1365"/>
      <c r="U20" s="20"/>
      <c r="V20" s="21"/>
      <c r="W20" s="21"/>
      <c r="X20" s="21"/>
      <c r="Y20" s="21"/>
      <c r="Z20" s="22">
        <f t="shared" si="2"/>
        <v>0</v>
      </c>
    </row>
    <row r="21" spans="2:26" ht="15" customHeight="1">
      <c r="B21" s="23" t="s">
        <v>91</v>
      </c>
      <c r="C21" s="1314"/>
      <c r="D21" s="1315"/>
      <c r="E21" s="1315"/>
      <c r="F21" s="1315"/>
      <c r="G21" s="1315"/>
      <c r="H21" s="1366" t="s">
        <v>92</v>
      </c>
      <c r="I21" s="1367"/>
      <c r="J21" s="24" t="s">
        <v>91</v>
      </c>
      <c r="K21" s="1359"/>
      <c r="L21" s="1360"/>
      <c r="M21" s="1361"/>
      <c r="O21" s="23" t="s">
        <v>91</v>
      </c>
      <c r="P21" s="1314"/>
      <c r="Q21" s="1315"/>
      <c r="R21" s="1315"/>
      <c r="S21" s="1315"/>
      <c r="T21" s="1315"/>
      <c r="U21" s="1366" t="s">
        <v>92</v>
      </c>
      <c r="V21" s="1367"/>
      <c r="W21" s="24" t="s">
        <v>91</v>
      </c>
      <c r="X21" s="1359"/>
      <c r="Y21" s="1360"/>
      <c r="Z21" s="1361"/>
    </row>
    <row r="22" spans="2:26" ht="15" customHeight="1">
      <c r="B22" s="23" t="s">
        <v>93</v>
      </c>
      <c r="C22" s="1325"/>
      <c r="D22" s="1326"/>
      <c r="E22" s="1326"/>
      <c r="F22" s="1326"/>
      <c r="G22" s="1326"/>
      <c r="H22" s="1275"/>
      <c r="I22" s="1276"/>
      <c r="J22" s="24" t="s">
        <v>93</v>
      </c>
      <c r="K22" s="1359" t="s">
        <v>94</v>
      </c>
      <c r="L22" s="1360"/>
      <c r="M22" s="1361"/>
      <c r="O22" s="23" t="s">
        <v>93</v>
      </c>
      <c r="P22" s="1325"/>
      <c r="Q22" s="1326"/>
      <c r="R22" s="1326"/>
      <c r="S22" s="1326"/>
      <c r="T22" s="1326"/>
      <c r="U22" s="1275"/>
      <c r="V22" s="1276"/>
      <c r="W22" s="24" t="s">
        <v>93</v>
      </c>
      <c r="X22" s="1359" t="s">
        <v>94</v>
      </c>
      <c r="Y22" s="1360"/>
      <c r="Z22" s="1361"/>
    </row>
    <row r="23" spans="2:26" ht="15" customHeight="1">
      <c r="B23" s="25" t="s">
        <v>95</v>
      </c>
      <c r="C23" s="1314"/>
      <c r="D23" s="1315"/>
      <c r="E23" s="1315"/>
      <c r="F23" s="1315"/>
      <c r="G23" s="1316"/>
      <c r="H23" s="1262"/>
      <c r="I23" s="1263"/>
      <c r="J23" s="26" t="s">
        <v>95</v>
      </c>
      <c r="K23" s="1317">
        <f>+C23</f>
        <v>0</v>
      </c>
      <c r="L23" s="1318"/>
      <c r="M23" s="1319"/>
      <c r="O23" s="25" t="s">
        <v>95</v>
      </c>
      <c r="P23" s="1314"/>
      <c r="Q23" s="1315"/>
      <c r="R23" s="1315"/>
      <c r="S23" s="1315"/>
      <c r="T23" s="1316"/>
      <c r="U23" s="1262"/>
      <c r="V23" s="1263"/>
      <c r="W23" s="26" t="s">
        <v>95</v>
      </c>
      <c r="X23" s="1317">
        <f>+P23</f>
        <v>0</v>
      </c>
      <c r="Y23" s="1318"/>
      <c r="Z23" s="1319"/>
    </row>
    <row r="24" spans="2:26" ht="15" customHeight="1">
      <c r="B24" s="23" t="s">
        <v>96</v>
      </c>
      <c r="C24" s="1320" t="s">
        <v>97</v>
      </c>
      <c r="D24" s="1321"/>
      <c r="E24" s="1321"/>
      <c r="F24" s="1321"/>
      <c r="G24" s="1321"/>
      <c r="H24" s="1269"/>
      <c r="I24" s="1270"/>
      <c r="J24" s="24" t="s">
        <v>96</v>
      </c>
      <c r="K24" s="1322" t="s">
        <v>98</v>
      </c>
      <c r="L24" s="1323"/>
      <c r="M24" s="1324"/>
      <c r="O24" s="23" t="s">
        <v>96</v>
      </c>
      <c r="P24" s="1320" t="s">
        <v>97</v>
      </c>
      <c r="Q24" s="1321"/>
      <c r="R24" s="1321"/>
      <c r="S24" s="1321"/>
      <c r="T24" s="1321"/>
      <c r="U24" s="1269"/>
      <c r="V24" s="1270"/>
      <c r="W24" s="24" t="s">
        <v>96</v>
      </c>
      <c r="X24" s="1322" t="s">
        <v>98</v>
      </c>
      <c r="Y24" s="1323"/>
      <c r="Z24" s="1324"/>
    </row>
  </sheetData>
  <mergeCells count="54">
    <mergeCell ref="X24:Z24"/>
    <mergeCell ref="C23:G23"/>
    <mergeCell ref="H23:I23"/>
    <mergeCell ref="K23:M23"/>
    <mergeCell ref="P23:T23"/>
    <mergeCell ref="U23:V23"/>
    <mergeCell ref="X23:Z23"/>
    <mergeCell ref="C24:G24"/>
    <mergeCell ref="H24:I24"/>
    <mergeCell ref="K24:M24"/>
    <mergeCell ref="P24:T24"/>
    <mergeCell ref="U24:V24"/>
    <mergeCell ref="C22:G22"/>
    <mergeCell ref="H22:I22"/>
    <mergeCell ref="K22:M22"/>
    <mergeCell ref="P22:T22"/>
    <mergeCell ref="U22:V22"/>
    <mergeCell ref="X22:Z22"/>
    <mergeCell ref="V9:Y9"/>
    <mergeCell ref="Z9:Z10"/>
    <mergeCell ref="B11:G20"/>
    <mergeCell ref="O11:T20"/>
    <mergeCell ref="C21:G21"/>
    <mergeCell ref="H21:I21"/>
    <mergeCell ref="K21:M21"/>
    <mergeCell ref="P21:T21"/>
    <mergeCell ref="U21:V21"/>
    <mergeCell ref="X21:Z21"/>
    <mergeCell ref="B9:G10"/>
    <mergeCell ref="H9:H10"/>
    <mergeCell ref="I9:L9"/>
    <mergeCell ref="M9:M10"/>
    <mergeCell ref="O9:T10"/>
    <mergeCell ref="U9:U10"/>
    <mergeCell ref="D7:E7"/>
    <mergeCell ref="F7:H7"/>
    <mergeCell ref="K7:L7"/>
    <mergeCell ref="Q7:R7"/>
    <mergeCell ref="S7:U7"/>
    <mergeCell ref="X7:Y7"/>
    <mergeCell ref="B4:M4"/>
    <mergeCell ref="O4:Z4"/>
    <mergeCell ref="B5:C5"/>
    <mergeCell ref="H5:M5"/>
    <mergeCell ref="O5:P5"/>
    <mergeCell ref="U5:Z5"/>
    <mergeCell ref="W2:Z3"/>
    <mergeCell ref="H3:I3"/>
    <mergeCell ref="U3:V3"/>
    <mergeCell ref="E2:G3"/>
    <mergeCell ref="H2:I2"/>
    <mergeCell ref="J2:M3"/>
    <mergeCell ref="R2:T3"/>
    <mergeCell ref="U2:V2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Z24"/>
  <sheetViews>
    <sheetView showGridLines="0" view="pageBreakPreview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3" style="4" customWidth="1"/>
    <col min="9" max="9" width="8.85546875" style="5" customWidth="1"/>
    <col min="10" max="12" width="10.7109375" style="5" customWidth="1"/>
    <col min="13" max="13" width="12.7109375" style="5" customWidth="1"/>
    <col min="14" max="14" width="5" style="4" customWidth="1"/>
    <col min="15" max="20" width="6.7109375" style="4" customWidth="1"/>
    <col min="21" max="21" width="28.28515625" style="4" customWidth="1"/>
    <col min="22" max="22" width="12.7109375" style="4" customWidth="1"/>
    <col min="23" max="16384" width="11.42578125" style="4"/>
  </cols>
  <sheetData>
    <row r="1" spans="2:26" ht="5.0999999999999996" customHeight="1"/>
    <row r="2" spans="2:26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  <c r="O2" s="6"/>
      <c r="P2" s="7"/>
      <c r="Q2" s="7"/>
      <c r="R2" s="1342"/>
      <c r="S2" s="1342"/>
      <c r="T2" s="1343"/>
      <c r="U2" s="1346" t="s">
        <v>74</v>
      </c>
      <c r="V2" s="1347"/>
      <c r="W2" s="1348" t="s">
        <v>75</v>
      </c>
      <c r="X2" s="1349"/>
      <c r="Y2" s="1349"/>
      <c r="Z2" s="1350"/>
    </row>
    <row r="3" spans="2:26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  <c r="O3" s="8"/>
      <c r="P3" s="9"/>
      <c r="Q3" s="9"/>
      <c r="R3" s="1344"/>
      <c r="S3" s="1344"/>
      <c r="T3" s="1345"/>
      <c r="U3" s="1354" t="s">
        <v>76</v>
      </c>
      <c r="V3" s="1355"/>
      <c r="W3" s="1351"/>
      <c r="X3" s="1352"/>
      <c r="Y3" s="1352"/>
      <c r="Z3" s="1353"/>
    </row>
    <row r="4" spans="2:26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  <c r="O4" s="1356"/>
      <c r="P4" s="1357"/>
      <c r="Q4" s="1357"/>
      <c r="R4" s="1357"/>
      <c r="S4" s="1357"/>
      <c r="T4" s="1357"/>
      <c r="U4" s="1357"/>
      <c r="V4" s="1357"/>
      <c r="W4" s="1357"/>
      <c r="X4" s="1357"/>
      <c r="Y4" s="1357"/>
      <c r="Z4" s="1358"/>
    </row>
    <row r="5" spans="2:26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 t="s">
        <v>259</v>
      </c>
      <c r="I5" s="1289"/>
      <c r="J5" s="1289"/>
      <c r="K5" s="1289"/>
      <c r="L5" s="1289"/>
      <c r="M5" s="1290"/>
      <c r="O5" s="1341" t="s">
        <v>77</v>
      </c>
      <c r="P5" s="1341"/>
      <c r="Q5" s="10"/>
      <c r="R5" s="46" t="s">
        <v>78</v>
      </c>
      <c r="S5" s="11"/>
      <c r="T5" s="12" t="s">
        <v>79</v>
      </c>
      <c r="U5" s="1288" t="s">
        <v>258</v>
      </c>
      <c r="V5" s="1289"/>
      <c r="W5" s="1289"/>
      <c r="X5" s="1289"/>
      <c r="Y5" s="1289"/>
      <c r="Z5" s="1290"/>
    </row>
    <row r="6" spans="2:26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  <c r="O6" s="13"/>
      <c r="P6" s="14"/>
      <c r="Q6" s="14"/>
      <c r="R6" s="14"/>
      <c r="S6" s="14"/>
      <c r="T6" s="14"/>
      <c r="U6" s="14"/>
      <c r="V6" s="15"/>
      <c r="W6" s="15"/>
      <c r="X6" s="15"/>
      <c r="Y6" s="15"/>
      <c r="Z6" s="16"/>
    </row>
    <row r="7" spans="2:26" ht="24.95" customHeight="1">
      <c r="B7" s="44" t="s">
        <v>80</v>
      </c>
      <c r="C7" s="17" t="e">
        <f>+#REF!</f>
        <v>#REF!</v>
      </c>
      <c r="D7" s="1330" t="s">
        <v>81</v>
      </c>
      <c r="E7" s="1331"/>
      <c r="F7" s="1362" t="s">
        <v>129</v>
      </c>
      <c r="G7" s="1363"/>
      <c r="H7" s="1364"/>
      <c r="I7" s="42" t="s">
        <v>82</v>
      </c>
      <c r="J7" s="18"/>
      <c r="K7" s="1332" t="s">
        <v>83</v>
      </c>
      <c r="L7" s="1333"/>
      <c r="M7" s="19">
        <f>SUM(M11:M16)</f>
        <v>2</v>
      </c>
      <c r="O7" s="44" t="s">
        <v>80</v>
      </c>
      <c r="P7" s="17" t="e">
        <f>+#REF!</f>
        <v>#REF!</v>
      </c>
      <c r="Q7" s="1330" t="s">
        <v>81</v>
      </c>
      <c r="R7" s="1331"/>
      <c r="S7" s="1362" t="s">
        <v>129</v>
      </c>
      <c r="T7" s="1363"/>
      <c r="U7" s="1364"/>
      <c r="V7" s="42" t="s">
        <v>82</v>
      </c>
      <c r="W7" s="18"/>
      <c r="X7" s="1332" t="s">
        <v>83</v>
      </c>
      <c r="Y7" s="1333"/>
      <c r="Z7" s="19">
        <f>SUM(Z11:Z16)</f>
        <v>1</v>
      </c>
    </row>
    <row r="8" spans="2:26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  <c r="O8" s="13"/>
      <c r="P8" s="14"/>
      <c r="Q8" s="14"/>
      <c r="R8" s="14"/>
      <c r="S8" s="14"/>
      <c r="T8" s="14"/>
      <c r="U8" s="14"/>
      <c r="V8" s="15"/>
      <c r="W8" s="15"/>
      <c r="X8" s="15"/>
      <c r="Y8" s="15"/>
      <c r="Z8" s="16"/>
    </row>
    <row r="9" spans="2:26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  <c r="O9" s="1334" t="s">
        <v>84</v>
      </c>
      <c r="P9" s="1334"/>
      <c r="Q9" s="1334"/>
      <c r="R9" s="1334"/>
      <c r="S9" s="1334"/>
      <c r="T9" s="1334"/>
      <c r="U9" s="1334" t="s">
        <v>85</v>
      </c>
      <c r="V9" s="1336" t="s">
        <v>86</v>
      </c>
      <c r="W9" s="1336"/>
      <c r="X9" s="1336"/>
      <c r="Y9" s="1332"/>
      <c r="Z9" s="1337" t="s">
        <v>87</v>
      </c>
    </row>
    <row r="10" spans="2:26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  <c r="O10" s="1334"/>
      <c r="P10" s="1334"/>
      <c r="Q10" s="1334"/>
      <c r="R10" s="1334"/>
      <c r="S10" s="1334"/>
      <c r="T10" s="1334"/>
      <c r="U10" s="1335"/>
      <c r="V10" s="45" t="s">
        <v>0</v>
      </c>
      <c r="W10" s="45" t="s">
        <v>88</v>
      </c>
      <c r="X10" s="45" t="s">
        <v>89</v>
      </c>
      <c r="Y10" s="43" t="s">
        <v>90</v>
      </c>
      <c r="Z10" s="1337"/>
    </row>
    <row r="11" spans="2:26" ht="25.5" customHeight="1">
      <c r="B11" s="1338"/>
      <c r="C11" s="1339"/>
      <c r="D11" s="1339"/>
      <c r="E11" s="1339"/>
      <c r="F11" s="1339"/>
      <c r="G11" s="1365"/>
      <c r="H11" s="47" t="s">
        <v>174</v>
      </c>
      <c r="I11" s="21">
        <v>1</v>
      </c>
      <c r="J11" s="21"/>
      <c r="K11" s="21"/>
      <c r="L11" s="21"/>
      <c r="M11" s="149">
        <f>+PRODUCT(I11:L11)</f>
        <v>1</v>
      </c>
      <c r="O11" s="1338"/>
      <c r="P11" s="1339"/>
      <c r="Q11" s="1339"/>
      <c r="R11" s="1339"/>
      <c r="S11" s="1339"/>
      <c r="T11" s="1365"/>
      <c r="U11" s="47" t="s">
        <v>188</v>
      </c>
      <c r="V11" s="21">
        <v>1</v>
      </c>
      <c r="W11" s="21"/>
      <c r="X11" s="21"/>
      <c r="Y11" s="21"/>
      <c r="Z11" s="149">
        <f>+PRODUCT(V11:Y11)</f>
        <v>1</v>
      </c>
    </row>
    <row r="12" spans="2:26">
      <c r="B12" s="1338"/>
      <c r="C12" s="1339"/>
      <c r="D12" s="1339"/>
      <c r="E12" s="1339"/>
      <c r="F12" s="1339"/>
      <c r="G12" s="1365"/>
      <c r="H12" s="47" t="s">
        <v>183</v>
      </c>
      <c r="I12" s="21">
        <v>1</v>
      </c>
      <c r="J12" s="21"/>
      <c r="K12" s="21"/>
      <c r="L12" s="21"/>
      <c r="M12" s="149">
        <f t="shared" ref="M12" si="0">+PRODUCT(I12:L12)</f>
        <v>1</v>
      </c>
      <c r="O12" s="1338"/>
      <c r="P12" s="1339"/>
      <c r="Q12" s="1339"/>
      <c r="R12" s="1339"/>
      <c r="S12" s="1339"/>
      <c r="T12" s="1365"/>
      <c r="U12" s="47"/>
      <c r="V12" s="21"/>
      <c r="W12" s="21"/>
      <c r="X12" s="21"/>
      <c r="Y12" s="21"/>
      <c r="Z12" s="149"/>
    </row>
    <row r="13" spans="2:26">
      <c r="B13" s="1338"/>
      <c r="C13" s="1339"/>
      <c r="D13" s="1339"/>
      <c r="E13" s="1339"/>
      <c r="F13" s="1339"/>
      <c r="G13" s="1365"/>
      <c r="H13" s="47"/>
      <c r="I13" s="21"/>
      <c r="J13" s="21"/>
      <c r="K13" s="21"/>
      <c r="L13" s="21"/>
      <c r="M13" s="149"/>
      <c r="O13" s="1338"/>
      <c r="P13" s="1339"/>
      <c r="Q13" s="1339"/>
      <c r="R13" s="1339"/>
      <c r="S13" s="1339"/>
      <c r="T13" s="1365"/>
      <c r="U13" s="182"/>
      <c r="V13" s="182"/>
      <c r="W13" s="182"/>
      <c r="X13" s="182"/>
      <c r="Y13" s="182"/>
      <c r="Z13" s="182"/>
    </row>
    <row r="14" spans="2:26" ht="15" customHeight="1">
      <c r="B14" s="1338"/>
      <c r="C14" s="1339"/>
      <c r="D14" s="1339"/>
      <c r="E14" s="1339"/>
      <c r="F14" s="1339"/>
      <c r="G14" s="1365"/>
      <c r="H14" s="47"/>
      <c r="I14" s="21"/>
      <c r="J14" s="21"/>
      <c r="K14" s="21"/>
      <c r="L14" s="21"/>
      <c r="M14" s="22">
        <f t="shared" ref="M14:M20" si="1">+K14</f>
        <v>0</v>
      </c>
      <c r="O14" s="1338"/>
      <c r="P14" s="1339"/>
      <c r="Q14" s="1339"/>
      <c r="R14" s="1339"/>
      <c r="S14" s="1339"/>
      <c r="T14" s="1365"/>
      <c r="U14" s="47"/>
      <c r="V14" s="21"/>
      <c r="W14" s="21"/>
      <c r="X14" s="21"/>
      <c r="Y14" s="21"/>
      <c r="Z14" s="22">
        <f t="shared" ref="Z14:Z20" si="2">+X14</f>
        <v>0</v>
      </c>
    </row>
    <row r="15" spans="2:26" ht="15" customHeight="1">
      <c r="B15" s="1338"/>
      <c r="C15" s="1339"/>
      <c r="D15" s="1339"/>
      <c r="E15" s="1339"/>
      <c r="F15" s="1339"/>
      <c r="G15" s="1365"/>
      <c r="H15" s="20"/>
      <c r="I15" s="21"/>
      <c r="J15" s="21"/>
      <c r="K15" s="21"/>
      <c r="L15" s="21"/>
      <c r="M15" s="22">
        <f t="shared" si="1"/>
        <v>0</v>
      </c>
      <c r="O15" s="1338"/>
      <c r="P15" s="1339"/>
      <c r="Q15" s="1339"/>
      <c r="R15" s="1339"/>
      <c r="S15" s="1339"/>
      <c r="T15" s="1365"/>
      <c r="U15" s="20"/>
      <c r="V15" s="21"/>
      <c r="W15" s="21"/>
      <c r="X15" s="21"/>
      <c r="Y15" s="21"/>
      <c r="Z15" s="22">
        <f t="shared" si="2"/>
        <v>0</v>
      </c>
    </row>
    <row r="16" spans="2:26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1"/>
        <v>0</v>
      </c>
      <c r="O16" s="1338"/>
      <c r="P16" s="1339"/>
      <c r="Q16" s="1339"/>
      <c r="R16" s="1339"/>
      <c r="S16" s="1339"/>
      <c r="T16" s="1365"/>
      <c r="U16" s="20"/>
      <c r="V16" s="21"/>
      <c r="W16" s="21"/>
      <c r="X16" s="21"/>
      <c r="Y16" s="21"/>
      <c r="Z16" s="22">
        <f t="shared" si="2"/>
        <v>0</v>
      </c>
    </row>
    <row r="17" spans="2:26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1"/>
        <v>0</v>
      </c>
      <c r="O17" s="1338"/>
      <c r="P17" s="1339"/>
      <c r="Q17" s="1339"/>
      <c r="R17" s="1339"/>
      <c r="S17" s="1339"/>
      <c r="T17" s="1365"/>
      <c r="U17" s="20"/>
      <c r="V17" s="21"/>
      <c r="W17" s="21"/>
      <c r="X17" s="21"/>
      <c r="Y17" s="21"/>
      <c r="Z17" s="22">
        <f t="shared" si="2"/>
        <v>0</v>
      </c>
    </row>
    <row r="18" spans="2:26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1"/>
        <v>0</v>
      </c>
      <c r="O18" s="1338"/>
      <c r="P18" s="1339"/>
      <c r="Q18" s="1339"/>
      <c r="R18" s="1339"/>
      <c r="S18" s="1339"/>
      <c r="T18" s="1365"/>
      <c r="U18" s="20"/>
      <c r="V18" s="21"/>
      <c r="W18" s="21"/>
      <c r="X18" s="21"/>
      <c r="Y18" s="21"/>
      <c r="Z18" s="22">
        <f t="shared" si="2"/>
        <v>0</v>
      </c>
    </row>
    <row r="19" spans="2:26" ht="15" customHeight="1">
      <c r="B19" s="1338"/>
      <c r="C19" s="1339"/>
      <c r="D19" s="1339"/>
      <c r="E19" s="1339"/>
      <c r="F19" s="1339"/>
      <c r="G19" s="1365"/>
      <c r="H19" s="20"/>
      <c r="I19" s="21"/>
      <c r="J19" s="21"/>
      <c r="K19" s="21"/>
      <c r="L19" s="21"/>
      <c r="M19" s="22">
        <f t="shared" si="1"/>
        <v>0</v>
      </c>
      <c r="O19" s="1338"/>
      <c r="P19" s="1339"/>
      <c r="Q19" s="1339"/>
      <c r="R19" s="1339"/>
      <c r="S19" s="1339"/>
      <c r="T19" s="1365"/>
      <c r="U19" s="20"/>
      <c r="V19" s="21"/>
      <c r="W19" s="21"/>
      <c r="X19" s="21"/>
      <c r="Y19" s="21"/>
      <c r="Z19" s="22">
        <f t="shared" si="2"/>
        <v>0</v>
      </c>
    </row>
    <row r="20" spans="2:26" ht="15" customHeight="1">
      <c r="B20" s="1338"/>
      <c r="C20" s="1339"/>
      <c r="D20" s="1339"/>
      <c r="E20" s="1339"/>
      <c r="F20" s="1339"/>
      <c r="G20" s="1365"/>
      <c r="H20" s="20"/>
      <c r="I20" s="21"/>
      <c r="J20" s="21"/>
      <c r="K20" s="21"/>
      <c r="L20" s="21"/>
      <c r="M20" s="22">
        <f t="shared" si="1"/>
        <v>0</v>
      </c>
      <c r="O20" s="1338"/>
      <c r="P20" s="1339"/>
      <c r="Q20" s="1339"/>
      <c r="R20" s="1339"/>
      <c r="S20" s="1339"/>
      <c r="T20" s="1365"/>
      <c r="U20" s="20"/>
      <c r="V20" s="21"/>
      <c r="W20" s="21"/>
      <c r="X20" s="21"/>
      <c r="Y20" s="21"/>
      <c r="Z20" s="22">
        <f t="shared" si="2"/>
        <v>0</v>
      </c>
    </row>
    <row r="21" spans="2:26" ht="15" customHeight="1">
      <c r="B21" s="23" t="s">
        <v>91</v>
      </c>
      <c r="C21" s="1314"/>
      <c r="D21" s="1315"/>
      <c r="E21" s="1315"/>
      <c r="F21" s="1315"/>
      <c r="G21" s="1315"/>
      <c r="H21" s="1366" t="s">
        <v>92</v>
      </c>
      <c r="I21" s="1367"/>
      <c r="J21" s="24" t="s">
        <v>91</v>
      </c>
      <c r="K21" s="1359"/>
      <c r="L21" s="1360"/>
      <c r="M21" s="1361"/>
      <c r="O21" s="23" t="s">
        <v>91</v>
      </c>
      <c r="P21" s="1314"/>
      <c r="Q21" s="1315"/>
      <c r="R21" s="1315"/>
      <c r="S21" s="1315"/>
      <c r="T21" s="1315"/>
      <c r="U21" s="1366" t="s">
        <v>92</v>
      </c>
      <c r="V21" s="1367"/>
      <c r="W21" s="24" t="s">
        <v>91</v>
      </c>
      <c r="X21" s="1359"/>
      <c r="Y21" s="1360"/>
      <c r="Z21" s="1361"/>
    </row>
    <row r="22" spans="2:26" ht="15" customHeight="1">
      <c r="B22" s="23" t="s">
        <v>93</v>
      </c>
      <c r="C22" s="1325"/>
      <c r="D22" s="1326"/>
      <c r="E22" s="1326"/>
      <c r="F22" s="1326"/>
      <c r="G22" s="1326"/>
      <c r="H22" s="1275"/>
      <c r="I22" s="1276"/>
      <c r="J22" s="24" t="s">
        <v>93</v>
      </c>
      <c r="K22" s="1359" t="s">
        <v>94</v>
      </c>
      <c r="L22" s="1360"/>
      <c r="M22" s="1361"/>
      <c r="O22" s="23" t="s">
        <v>93</v>
      </c>
      <c r="P22" s="1325"/>
      <c r="Q22" s="1326"/>
      <c r="R22" s="1326"/>
      <c r="S22" s="1326"/>
      <c r="T22" s="1326"/>
      <c r="U22" s="1275"/>
      <c r="V22" s="1276"/>
      <c r="W22" s="24" t="s">
        <v>93</v>
      </c>
      <c r="X22" s="1359" t="s">
        <v>94</v>
      </c>
      <c r="Y22" s="1360"/>
      <c r="Z22" s="1361"/>
    </row>
    <row r="23" spans="2:26" ht="15" customHeight="1">
      <c r="B23" s="25" t="s">
        <v>95</v>
      </c>
      <c r="C23" s="1314"/>
      <c r="D23" s="1315"/>
      <c r="E23" s="1315"/>
      <c r="F23" s="1315"/>
      <c r="G23" s="1316"/>
      <c r="H23" s="1262"/>
      <c r="I23" s="1263"/>
      <c r="J23" s="26" t="s">
        <v>95</v>
      </c>
      <c r="K23" s="1317">
        <f>+C23</f>
        <v>0</v>
      </c>
      <c r="L23" s="1318"/>
      <c r="M23" s="1319"/>
      <c r="O23" s="25" t="s">
        <v>95</v>
      </c>
      <c r="P23" s="1314"/>
      <c r="Q23" s="1315"/>
      <c r="R23" s="1315"/>
      <c r="S23" s="1315"/>
      <c r="T23" s="1316"/>
      <c r="U23" s="1262"/>
      <c r="V23" s="1263"/>
      <c r="W23" s="26" t="s">
        <v>95</v>
      </c>
      <c r="X23" s="1317">
        <f>+P23</f>
        <v>0</v>
      </c>
      <c r="Y23" s="1318"/>
      <c r="Z23" s="1319"/>
    </row>
    <row r="24" spans="2:26" ht="15" customHeight="1">
      <c r="B24" s="23" t="s">
        <v>96</v>
      </c>
      <c r="C24" s="1320" t="s">
        <v>97</v>
      </c>
      <c r="D24" s="1321"/>
      <c r="E24" s="1321"/>
      <c r="F24" s="1321"/>
      <c r="G24" s="1321"/>
      <c r="H24" s="1269"/>
      <c r="I24" s="1270"/>
      <c r="J24" s="24" t="s">
        <v>96</v>
      </c>
      <c r="K24" s="1322" t="s">
        <v>98</v>
      </c>
      <c r="L24" s="1323"/>
      <c r="M24" s="1324"/>
      <c r="O24" s="23" t="s">
        <v>96</v>
      </c>
      <c r="P24" s="1320" t="s">
        <v>97</v>
      </c>
      <c r="Q24" s="1321"/>
      <c r="R24" s="1321"/>
      <c r="S24" s="1321"/>
      <c r="T24" s="1321"/>
      <c r="U24" s="1269"/>
      <c r="V24" s="1270"/>
      <c r="W24" s="24" t="s">
        <v>96</v>
      </c>
      <c r="X24" s="1322" t="s">
        <v>98</v>
      </c>
      <c r="Y24" s="1323"/>
      <c r="Z24" s="1324"/>
    </row>
  </sheetData>
  <mergeCells count="54">
    <mergeCell ref="B5:C5"/>
    <mergeCell ref="H5:M5"/>
    <mergeCell ref="E2:G3"/>
    <mergeCell ref="H2:I2"/>
    <mergeCell ref="J2:M3"/>
    <mergeCell ref="H3:I3"/>
    <mergeCell ref="B4:M4"/>
    <mergeCell ref="C22:G22"/>
    <mergeCell ref="H22:I22"/>
    <mergeCell ref="K22:M22"/>
    <mergeCell ref="D7:E7"/>
    <mergeCell ref="F7:H7"/>
    <mergeCell ref="K7:L7"/>
    <mergeCell ref="B9:G10"/>
    <mergeCell ref="H9:H10"/>
    <mergeCell ref="I9:L9"/>
    <mergeCell ref="M9:M10"/>
    <mergeCell ref="B11:G20"/>
    <mergeCell ref="C21:G21"/>
    <mergeCell ref="H21:I21"/>
    <mergeCell ref="K21:M21"/>
    <mergeCell ref="C23:G23"/>
    <mergeCell ref="H23:I23"/>
    <mergeCell ref="K23:M23"/>
    <mergeCell ref="C24:G24"/>
    <mergeCell ref="H24:I24"/>
    <mergeCell ref="K24:M24"/>
    <mergeCell ref="R2:T3"/>
    <mergeCell ref="U2:V2"/>
    <mergeCell ref="W2:Z3"/>
    <mergeCell ref="U3:V3"/>
    <mergeCell ref="O4:Z4"/>
    <mergeCell ref="O5:P5"/>
    <mergeCell ref="U5:Z5"/>
    <mergeCell ref="Q7:R7"/>
    <mergeCell ref="S7:U7"/>
    <mergeCell ref="X7:Y7"/>
    <mergeCell ref="O9:T10"/>
    <mergeCell ref="U9:U10"/>
    <mergeCell ref="V9:Y9"/>
    <mergeCell ref="Z9:Z10"/>
    <mergeCell ref="O11:T20"/>
    <mergeCell ref="P21:T21"/>
    <mergeCell ref="U21:V21"/>
    <mergeCell ref="X21:Z21"/>
    <mergeCell ref="P22:T22"/>
    <mergeCell ref="U22:V22"/>
    <mergeCell ref="X22:Z22"/>
    <mergeCell ref="P23:T23"/>
    <mergeCell ref="U23:V23"/>
    <mergeCell ref="X23:Z23"/>
    <mergeCell ref="P24:T24"/>
    <mergeCell ref="U24:V24"/>
    <mergeCell ref="X24:Z24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Z24"/>
  <sheetViews>
    <sheetView showGridLines="0" view="pageBreakPreview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3" style="4" customWidth="1"/>
    <col min="9" max="9" width="8.85546875" style="5" customWidth="1"/>
    <col min="10" max="12" width="10.7109375" style="5" customWidth="1"/>
    <col min="13" max="13" width="12.7109375" style="5" customWidth="1"/>
    <col min="14" max="14" width="5" style="4" customWidth="1"/>
    <col min="15" max="20" width="6.7109375" style="4" hidden="1" customWidth="1"/>
    <col min="21" max="21" width="28.28515625" style="4" hidden="1" customWidth="1"/>
    <col min="22" max="22" width="12.7109375" style="4" hidden="1" customWidth="1"/>
    <col min="23" max="26" width="0" style="4" hidden="1" customWidth="1"/>
    <col min="27" max="16384" width="11.42578125" style="4"/>
  </cols>
  <sheetData>
    <row r="1" spans="2:26" ht="5.0999999999999996" customHeight="1"/>
    <row r="2" spans="2:26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  <c r="O2" s="6"/>
      <c r="P2" s="7"/>
      <c r="Q2" s="7"/>
      <c r="R2" s="1342"/>
      <c r="S2" s="1342"/>
      <c r="T2" s="1343"/>
      <c r="U2" s="1346" t="s">
        <v>74</v>
      </c>
      <c r="V2" s="1347"/>
      <c r="W2" s="1348" t="s">
        <v>75</v>
      </c>
      <c r="X2" s="1349"/>
      <c r="Y2" s="1349"/>
      <c r="Z2" s="1350"/>
    </row>
    <row r="3" spans="2:26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  <c r="O3" s="8"/>
      <c r="P3" s="9"/>
      <c r="Q3" s="9"/>
      <c r="R3" s="1344"/>
      <c r="S3" s="1344"/>
      <c r="T3" s="1345"/>
      <c r="U3" s="1354" t="s">
        <v>76</v>
      </c>
      <c r="V3" s="1355"/>
      <c r="W3" s="1351"/>
      <c r="X3" s="1352"/>
      <c r="Y3" s="1352"/>
      <c r="Z3" s="1353"/>
    </row>
    <row r="4" spans="2:26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  <c r="O4" s="1356"/>
      <c r="P4" s="1357"/>
      <c r="Q4" s="1357"/>
      <c r="R4" s="1357"/>
      <c r="S4" s="1357"/>
      <c r="T4" s="1357"/>
      <c r="U4" s="1357"/>
      <c r="V4" s="1357"/>
      <c r="W4" s="1357"/>
      <c r="X4" s="1357"/>
      <c r="Y4" s="1357"/>
      <c r="Z4" s="1358"/>
    </row>
    <row r="5" spans="2:26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 t="s">
        <v>256</v>
      </c>
      <c r="I5" s="1289"/>
      <c r="J5" s="1289"/>
      <c r="K5" s="1289"/>
      <c r="L5" s="1289"/>
      <c r="M5" s="1290"/>
      <c r="O5" s="1341" t="s">
        <v>77</v>
      </c>
      <c r="P5" s="1341"/>
      <c r="Q5" s="10"/>
      <c r="R5" s="46" t="s">
        <v>78</v>
      </c>
      <c r="S5" s="11"/>
      <c r="T5" s="12" t="s">
        <v>79</v>
      </c>
      <c r="U5" s="1288" t="s">
        <v>258</v>
      </c>
      <c r="V5" s="1289"/>
      <c r="W5" s="1289"/>
      <c r="X5" s="1289"/>
      <c r="Y5" s="1289"/>
      <c r="Z5" s="1290"/>
    </row>
    <row r="6" spans="2:26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  <c r="O6" s="13"/>
      <c r="P6" s="14"/>
      <c r="Q6" s="14"/>
      <c r="R6" s="14"/>
      <c r="S6" s="14"/>
      <c r="T6" s="14"/>
      <c r="U6" s="14"/>
      <c r="V6" s="15"/>
      <c r="W6" s="15"/>
      <c r="X6" s="15"/>
      <c r="Y6" s="15"/>
      <c r="Z6" s="16"/>
    </row>
    <row r="7" spans="2:26" ht="33" customHeight="1">
      <c r="B7" s="44" t="s">
        <v>80</v>
      </c>
      <c r="C7" s="17">
        <v>15</v>
      </c>
      <c r="D7" s="1330" t="s">
        <v>81</v>
      </c>
      <c r="E7" s="1331"/>
      <c r="F7" s="1362" t="s">
        <v>270</v>
      </c>
      <c r="G7" s="1363"/>
      <c r="H7" s="1364"/>
      <c r="I7" s="42" t="s">
        <v>82</v>
      </c>
      <c r="J7" s="18"/>
      <c r="K7" s="1332" t="s">
        <v>83</v>
      </c>
      <c r="L7" s="1333"/>
      <c r="M7" s="19">
        <f>SUM(M11:M16)</f>
        <v>0</v>
      </c>
      <c r="O7" s="44" t="s">
        <v>80</v>
      </c>
      <c r="P7" s="17" t="e">
        <f>+#REF!</f>
        <v>#REF!</v>
      </c>
      <c r="Q7" s="1330" t="s">
        <v>81</v>
      </c>
      <c r="R7" s="1331"/>
      <c r="S7" s="1362" t="s">
        <v>129</v>
      </c>
      <c r="T7" s="1363"/>
      <c r="U7" s="1364"/>
      <c r="V7" s="42" t="s">
        <v>82</v>
      </c>
      <c r="W7" s="18"/>
      <c r="X7" s="1332" t="s">
        <v>83</v>
      </c>
      <c r="Y7" s="1333"/>
      <c r="Z7" s="19">
        <f>SUM(Z11:Z16)</f>
        <v>1</v>
      </c>
    </row>
    <row r="8" spans="2:26" ht="18.75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  <c r="O8" s="13"/>
      <c r="P8" s="14"/>
      <c r="Q8" s="14"/>
      <c r="R8" s="14"/>
      <c r="S8" s="14"/>
      <c r="T8" s="14"/>
      <c r="U8" s="14"/>
      <c r="V8" s="15"/>
      <c r="W8" s="15"/>
      <c r="X8" s="15"/>
      <c r="Y8" s="15"/>
      <c r="Z8" s="16"/>
    </row>
    <row r="9" spans="2:26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  <c r="O9" s="1334" t="s">
        <v>84</v>
      </c>
      <c r="P9" s="1334"/>
      <c r="Q9" s="1334"/>
      <c r="R9" s="1334"/>
      <c r="S9" s="1334"/>
      <c r="T9" s="1334"/>
      <c r="U9" s="1334" t="s">
        <v>85</v>
      </c>
      <c r="V9" s="1336" t="s">
        <v>86</v>
      </c>
      <c r="W9" s="1336"/>
      <c r="X9" s="1336"/>
      <c r="Y9" s="1332"/>
      <c r="Z9" s="1337" t="s">
        <v>87</v>
      </c>
    </row>
    <row r="10" spans="2:26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  <c r="O10" s="1334"/>
      <c r="P10" s="1334"/>
      <c r="Q10" s="1334"/>
      <c r="R10" s="1334"/>
      <c r="S10" s="1334"/>
      <c r="T10" s="1334"/>
      <c r="U10" s="1335"/>
      <c r="V10" s="45" t="s">
        <v>0</v>
      </c>
      <c r="W10" s="45" t="s">
        <v>88</v>
      </c>
      <c r="X10" s="45" t="s">
        <v>89</v>
      </c>
      <c r="Y10" s="43" t="s">
        <v>90</v>
      </c>
      <c r="Z10" s="1337"/>
    </row>
    <row r="11" spans="2:26" ht="25.5" customHeight="1">
      <c r="B11" s="1338"/>
      <c r="C11" s="1339"/>
      <c r="D11" s="1339"/>
      <c r="E11" s="1339"/>
      <c r="F11" s="1339"/>
      <c r="G11" s="1365"/>
      <c r="H11" s="47"/>
      <c r="I11" s="21">
        <v>1</v>
      </c>
      <c r="J11" s="21"/>
      <c r="K11" s="21"/>
      <c r="L11" s="21"/>
      <c r="M11" s="149"/>
      <c r="O11" s="1338"/>
      <c r="P11" s="1339"/>
      <c r="Q11" s="1339"/>
      <c r="R11" s="1339"/>
      <c r="S11" s="1339"/>
      <c r="T11" s="1365"/>
      <c r="U11" s="47" t="s">
        <v>188</v>
      </c>
      <c r="V11" s="21">
        <v>1</v>
      </c>
      <c r="W11" s="21"/>
      <c r="X11" s="21"/>
      <c r="Y11" s="21"/>
      <c r="Z11" s="149">
        <f>+PRODUCT(V11:Y11)</f>
        <v>1</v>
      </c>
    </row>
    <row r="12" spans="2:26">
      <c r="B12" s="1338"/>
      <c r="C12" s="1339"/>
      <c r="D12" s="1339"/>
      <c r="E12" s="1339"/>
      <c r="F12" s="1339"/>
      <c r="G12" s="1365"/>
      <c r="H12" s="47"/>
      <c r="I12" s="21"/>
      <c r="J12" s="21"/>
      <c r="K12" s="21"/>
      <c r="L12" s="21"/>
      <c r="M12" s="149"/>
      <c r="O12" s="1338"/>
      <c r="P12" s="1339"/>
      <c r="Q12" s="1339"/>
      <c r="R12" s="1339"/>
      <c r="S12" s="1339"/>
      <c r="T12" s="1365"/>
      <c r="U12" s="47"/>
      <c r="V12" s="21"/>
      <c r="W12" s="21"/>
      <c r="X12" s="21"/>
      <c r="Y12" s="21"/>
      <c r="Z12" s="149"/>
    </row>
    <row r="13" spans="2:26">
      <c r="B13" s="1338"/>
      <c r="C13" s="1339"/>
      <c r="D13" s="1339"/>
      <c r="E13" s="1339"/>
      <c r="F13" s="1339"/>
      <c r="G13" s="1365"/>
      <c r="H13" s="47"/>
      <c r="I13" s="21"/>
      <c r="J13" s="21"/>
      <c r="K13" s="21"/>
      <c r="L13" s="21"/>
      <c r="M13" s="149"/>
      <c r="O13" s="1338"/>
      <c r="P13" s="1339"/>
      <c r="Q13" s="1339"/>
      <c r="R13" s="1339"/>
      <c r="S13" s="1339"/>
      <c r="T13" s="1365"/>
      <c r="U13" s="182"/>
      <c r="V13" s="182"/>
      <c r="W13" s="182"/>
      <c r="X13" s="182"/>
      <c r="Y13" s="182"/>
      <c r="Z13" s="182"/>
    </row>
    <row r="14" spans="2:26" ht="15" customHeight="1">
      <c r="B14" s="1338"/>
      <c r="C14" s="1339"/>
      <c r="D14" s="1339"/>
      <c r="E14" s="1339"/>
      <c r="F14" s="1339"/>
      <c r="G14" s="1365"/>
      <c r="H14" s="47"/>
      <c r="I14" s="21"/>
      <c r="J14" s="21"/>
      <c r="K14" s="21"/>
      <c r="L14" s="21"/>
      <c r="M14" s="22">
        <f t="shared" ref="M14:M20" si="0">+K14</f>
        <v>0</v>
      </c>
      <c r="O14" s="1338"/>
      <c r="P14" s="1339"/>
      <c r="Q14" s="1339"/>
      <c r="R14" s="1339"/>
      <c r="S14" s="1339"/>
      <c r="T14" s="1365"/>
      <c r="U14" s="47"/>
      <c r="V14" s="21"/>
      <c r="W14" s="21"/>
      <c r="X14" s="21"/>
      <c r="Y14" s="21"/>
      <c r="Z14" s="22">
        <f t="shared" ref="Z14:Z20" si="1">+X14</f>
        <v>0</v>
      </c>
    </row>
    <row r="15" spans="2:26" ht="15" customHeight="1">
      <c r="B15" s="1338"/>
      <c r="C15" s="1339"/>
      <c r="D15" s="1339"/>
      <c r="E15" s="1339"/>
      <c r="F15" s="1339"/>
      <c r="G15" s="1365"/>
      <c r="H15" s="20"/>
      <c r="I15" s="21"/>
      <c r="J15" s="21"/>
      <c r="K15" s="21"/>
      <c r="L15" s="21"/>
      <c r="M15" s="22">
        <f t="shared" si="0"/>
        <v>0</v>
      </c>
      <c r="O15" s="1338"/>
      <c r="P15" s="1339"/>
      <c r="Q15" s="1339"/>
      <c r="R15" s="1339"/>
      <c r="S15" s="1339"/>
      <c r="T15" s="1365"/>
      <c r="U15" s="20"/>
      <c r="V15" s="21"/>
      <c r="W15" s="21"/>
      <c r="X15" s="21"/>
      <c r="Y15" s="21"/>
      <c r="Z15" s="22">
        <f t="shared" si="1"/>
        <v>0</v>
      </c>
    </row>
    <row r="16" spans="2:26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0"/>
        <v>0</v>
      </c>
      <c r="O16" s="1338"/>
      <c r="P16" s="1339"/>
      <c r="Q16" s="1339"/>
      <c r="R16" s="1339"/>
      <c r="S16" s="1339"/>
      <c r="T16" s="1365"/>
      <c r="U16" s="20"/>
      <c r="V16" s="21"/>
      <c r="W16" s="21"/>
      <c r="X16" s="21"/>
      <c r="Y16" s="21"/>
      <c r="Z16" s="22">
        <f t="shared" si="1"/>
        <v>0</v>
      </c>
    </row>
    <row r="17" spans="2:26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0"/>
        <v>0</v>
      </c>
      <c r="O17" s="1338"/>
      <c r="P17" s="1339"/>
      <c r="Q17" s="1339"/>
      <c r="R17" s="1339"/>
      <c r="S17" s="1339"/>
      <c r="T17" s="1365"/>
      <c r="U17" s="20"/>
      <c r="V17" s="21"/>
      <c r="W17" s="21"/>
      <c r="X17" s="21"/>
      <c r="Y17" s="21"/>
      <c r="Z17" s="22">
        <f t="shared" si="1"/>
        <v>0</v>
      </c>
    </row>
    <row r="18" spans="2:26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0"/>
        <v>0</v>
      </c>
      <c r="O18" s="1338"/>
      <c r="P18" s="1339"/>
      <c r="Q18" s="1339"/>
      <c r="R18" s="1339"/>
      <c r="S18" s="1339"/>
      <c r="T18" s="1365"/>
      <c r="U18" s="20"/>
      <c r="V18" s="21"/>
      <c r="W18" s="21"/>
      <c r="X18" s="21"/>
      <c r="Y18" s="21"/>
      <c r="Z18" s="22">
        <f t="shared" si="1"/>
        <v>0</v>
      </c>
    </row>
    <row r="19" spans="2:26" ht="15" customHeight="1">
      <c r="B19" s="1338"/>
      <c r="C19" s="1339"/>
      <c r="D19" s="1339"/>
      <c r="E19" s="1339"/>
      <c r="F19" s="1339"/>
      <c r="G19" s="1365"/>
      <c r="H19" s="20"/>
      <c r="I19" s="21"/>
      <c r="J19" s="21"/>
      <c r="K19" s="21"/>
      <c r="L19" s="21"/>
      <c r="M19" s="22">
        <f t="shared" si="0"/>
        <v>0</v>
      </c>
      <c r="O19" s="1338"/>
      <c r="P19" s="1339"/>
      <c r="Q19" s="1339"/>
      <c r="R19" s="1339"/>
      <c r="S19" s="1339"/>
      <c r="T19" s="1365"/>
      <c r="U19" s="20"/>
      <c r="V19" s="21"/>
      <c r="W19" s="21"/>
      <c r="X19" s="21"/>
      <c r="Y19" s="21"/>
      <c r="Z19" s="22">
        <f t="shared" si="1"/>
        <v>0</v>
      </c>
    </row>
    <row r="20" spans="2:26" ht="15" customHeight="1">
      <c r="B20" s="1338"/>
      <c r="C20" s="1339"/>
      <c r="D20" s="1339"/>
      <c r="E20" s="1339"/>
      <c r="F20" s="1339"/>
      <c r="G20" s="1365"/>
      <c r="H20" s="20"/>
      <c r="I20" s="21"/>
      <c r="J20" s="21"/>
      <c r="K20" s="21"/>
      <c r="L20" s="21"/>
      <c r="M20" s="22">
        <f t="shared" si="0"/>
        <v>0</v>
      </c>
      <c r="O20" s="1338"/>
      <c r="P20" s="1339"/>
      <c r="Q20" s="1339"/>
      <c r="R20" s="1339"/>
      <c r="S20" s="1339"/>
      <c r="T20" s="1365"/>
      <c r="U20" s="20"/>
      <c r="V20" s="21"/>
      <c r="W20" s="21"/>
      <c r="X20" s="21"/>
      <c r="Y20" s="21"/>
      <c r="Z20" s="22">
        <f t="shared" si="1"/>
        <v>0</v>
      </c>
    </row>
    <row r="21" spans="2:26" ht="15" customHeight="1">
      <c r="B21" s="23" t="s">
        <v>91</v>
      </c>
      <c r="C21" s="1314"/>
      <c r="D21" s="1315"/>
      <c r="E21" s="1315"/>
      <c r="F21" s="1315"/>
      <c r="G21" s="1315"/>
      <c r="H21" s="1366" t="s">
        <v>92</v>
      </c>
      <c r="I21" s="1367"/>
      <c r="J21" s="24" t="s">
        <v>91</v>
      </c>
      <c r="K21" s="1359"/>
      <c r="L21" s="1360"/>
      <c r="M21" s="1361"/>
      <c r="O21" s="23" t="s">
        <v>91</v>
      </c>
      <c r="P21" s="1314"/>
      <c r="Q21" s="1315"/>
      <c r="R21" s="1315"/>
      <c r="S21" s="1315"/>
      <c r="T21" s="1315"/>
      <c r="U21" s="1366" t="s">
        <v>92</v>
      </c>
      <c r="V21" s="1367"/>
      <c r="W21" s="24" t="s">
        <v>91</v>
      </c>
      <c r="X21" s="1359"/>
      <c r="Y21" s="1360"/>
      <c r="Z21" s="1361"/>
    </row>
    <row r="22" spans="2:26" ht="15" customHeight="1">
      <c r="B22" s="23" t="s">
        <v>93</v>
      </c>
      <c r="C22" s="1325"/>
      <c r="D22" s="1326"/>
      <c r="E22" s="1326"/>
      <c r="F22" s="1326"/>
      <c r="G22" s="1326"/>
      <c r="H22" s="1275"/>
      <c r="I22" s="1276"/>
      <c r="J22" s="24" t="s">
        <v>93</v>
      </c>
      <c r="K22" s="1359" t="s">
        <v>94</v>
      </c>
      <c r="L22" s="1360"/>
      <c r="M22" s="1361"/>
      <c r="O22" s="23" t="s">
        <v>93</v>
      </c>
      <c r="P22" s="1325"/>
      <c r="Q22" s="1326"/>
      <c r="R22" s="1326"/>
      <c r="S22" s="1326"/>
      <c r="T22" s="1326"/>
      <c r="U22" s="1275"/>
      <c r="V22" s="1276"/>
      <c r="W22" s="24" t="s">
        <v>93</v>
      </c>
      <c r="X22" s="1359" t="s">
        <v>94</v>
      </c>
      <c r="Y22" s="1360"/>
      <c r="Z22" s="1361"/>
    </row>
    <row r="23" spans="2:26" ht="15" customHeight="1">
      <c r="B23" s="25" t="s">
        <v>95</v>
      </c>
      <c r="C23" s="1314"/>
      <c r="D23" s="1315"/>
      <c r="E23" s="1315"/>
      <c r="F23" s="1315"/>
      <c r="G23" s="1316"/>
      <c r="H23" s="1262"/>
      <c r="I23" s="1263"/>
      <c r="J23" s="26" t="s">
        <v>95</v>
      </c>
      <c r="K23" s="1317">
        <f>+C23</f>
        <v>0</v>
      </c>
      <c r="L23" s="1318"/>
      <c r="M23" s="1319"/>
      <c r="O23" s="25" t="s">
        <v>95</v>
      </c>
      <c r="P23" s="1314"/>
      <c r="Q23" s="1315"/>
      <c r="R23" s="1315"/>
      <c r="S23" s="1315"/>
      <c r="T23" s="1316"/>
      <c r="U23" s="1262"/>
      <c r="V23" s="1263"/>
      <c r="W23" s="26" t="s">
        <v>95</v>
      </c>
      <c r="X23" s="1317">
        <f>+P23</f>
        <v>0</v>
      </c>
      <c r="Y23" s="1318"/>
      <c r="Z23" s="1319"/>
    </row>
    <row r="24" spans="2:26" ht="15" customHeight="1">
      <c r="B24" s="23" t="s">
        <v>96</v>
      </c>
      <c r="C24" s="1320" t="s">
        <v>97</v>
      </c>
      <c r="D24" s="1321"/>
      <c r="E24" s="1321"/>
      <c r="F24" s="1321"/>
      <c r="G24" s="1321"/>
      <c r="H24" s="1269"/>
      <c r="I24" s="1270"/>
      <c r="J24" s="24" t="s">
        <v>96</v>
      </c>
      <c r="K24" s="1322" t="s">
        <v>98</v>
      </c>
      <c r="L24" s="1323"/>
      <c r="M24" s="1324"/>
      <c r="O24" s="23" t="s">
        <v>96</v>
      </c>
      <c r="P24" s="1320" t="s">
        <v>97</v>
      </c>
      <c r="Q24" s="1321"/>
      <c r="R24" s="1321"/>
      <c r="S24" s="1321"/>
      <c r="T24" s="1321"/>
      <c r="U24" s="1269"/>
      <c r="V24" s="1270"/>
      <c r="W24" s="24" t="s">
        <v>96</v>
      </c>
      <c r="X24" s="1322" t="s">
        <v>98</v>
      </c>
      <c r="Y24" s="1323"/>
      <c r="Z24" s="1324"/>
    </row>
  </sheetData>
  <mergeCells count="54">
    <mergeCell ref="W2:Z3"/>
    <mergeCell ref="H3:I3"/>
    <mergeCell ref="U3:V3"/>
    <mergeCell ref="E2:G3"/>
    <mergeCell ref="H2:I2"/>
    <mergeCell ref="J2:M3"/>
    <mergeCell ref="R2:T3"/>
    <mergeCell ref="U2:V2"/>
    <mergeCell ref="X7:Y7"/>
    <mergeCell ref="B4:M4"/>
    <mergeCell ref="O4:Z4"/>
    <mergeCell ref="B5:C5"/>
    <mergeCell ref="H5:M5"/>
    <mergeCell ref="O5:P5"/>
    <mergeCell ref="U5:Z5"/>
    <mergeCell ref="U9:U10"/>
    <mergeCell ref="D7:E7"/>
    <mergeCell ref="F7:H7"/>
    <mergeCell ref="K7:L7"/>
    <mergeCell ref="Q7:R7"/>
    <mergeCell ref="S7:U7"/>
    <mergeCell ref="X22:Z22"/>
    <mergeCell ref="V9:Y9"/>
    <mergeCell ref="Z9:Z10"/>
    <mergeCell ref="B11:G20"/>
    <mergeCell ref="O11:T20"/>
    <mergeCell ref="C21:G21"/>
    <mergeCell ref="H21:I21"/>
    <mergeCell ref="K21:M21"/>
    <mergeCell ref="P21:T21"/>
    <mergeCell ref="U21:V21"/>
    <mergeCell ref="X21:Z21"/>
    <mergeCell ref="B9:G10"/>
    <mergeCell ref="H9:H10"/>
    <mergeCell ref="I9:L9"/>
    <mergeCell ref="M9:M10"/>
    <mergeCell ref="O9:T10"/>
    <mergeCell ref="C22:G22"/>
    <mergeCell ref="H22:I22"/>
    <mergeCell ref="K22:M22"/>
    <mergeCell ref="P22:T22"/>
    <mergeCell ref="U22:V22"/>
    <mergeCell ref="X24:Z24"/>
    <mergeCell ref="C23:G23"/>
    <mergeCell ref="H23:I23"/>
    <mergeCell ref="K23:M23"/>
    <mergeCell ref="P23:T23"/>
    <mergeCell ref="U23:V23"/>
    <mergeCell ref="X23:Z23"/>
    <mergeCell ref="C24:G24"/>
    <mergeCell ref="H24:I24"/>
    <mergeCell ref="K24:M24"/>
    <mergeCell ref="P24:T24"/>
    <mergeCell ref="U24:V24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M24"/>
  <sheetViews>
    <sheetView showGridLines="0" view="pageBreakPreview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8.7109375" style="4" customWidth="1"/>
    <col min="9" max="12" width="10.7109375" style="5" customWidth="1"/>
    <col min="13" max="13" width="12.7109375" style="5" customWidth="1"/>
    <col min="14" max="16384" width="11.42578125" style="4"/>
  </cols>
  <sheetData>
    <row r="1" spans="2:13" ht="5.0999999999999996" customHeight="1"/>
    <row r="2" spans="2:13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</row>
    <row r="3" spans="2:13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</row>
    <row r="4" spans="2:13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</row>
    <row r="5" spans="2:13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 t="s">
        <v>259</v>
      </c>
      <c r="I5" s="1289"/>
      <c r="J5" s="1289"/>
      <c r="K5" s="1289"/>
      <c r="L5" s="1289"/>
      <c r="M5" s="1290"/>
    </row>
    <row r="6" spans="2:13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</row>
    <row r="7" spans="2:13" ht="24.95" customHeight="1">
      <c r="B7" s="44" t="s">
        <v>80</v>
      </c>
      <c r="C7" s="17">
        <v>16</v>
      </c>
      <c r="D7" s="1330" t="s">
        <v>81</v>
      </c>
      <c r="E7" s="1331"/>
      <c r="F7" s="1362" t="s">
        <v>271</v>
      </c>
      <c r="G7" s="1363"/>
      <c r="H7" s="1364"/>
      <c r="I7" s="42" t="s">
        <v>82</v>
      </c>
      <c r="J7" s="18" t="s">
        <v>73</v>
      </c>
      <c r="K7" s="1332" t="s">
        <v>83</v>
      </c>
      <c r="L7" s="1333"/>
      <c r="M7" s="19">
        <f>SUM(M11:M16)</f>
        <v>2</v>
      </c>
    </row>
    <row r="8" spans="2:13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</row>
    <row r="9" spans="2:13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</row>
    <row r="10" spans="2:13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</row>
    <row r="11" spans="2:13" ht="18.75" customHeight="1">
      <c r="B11" s="1338"/>
      <c r="C11" s="1339"/>
      <c r="D11" s="1339"/>
      <c r="E11" s="1339"/>
      <c r="F11" s="1339"/>
      <c r="G11" s="1365"/>
      <c r="H11" s="20" t="s">
        <v>272</v>
      </c>
      <c r="I11" s="21">
        <v>1</v>
      </c>
      <c r="J11" s="21"/>
      <c r="K11" s="21"/>
      <c r="L11" s="21"/>
      <c r="M11" s="149">
        <f>+I11</f>
        <v>1</v>
      </c>
    </row>
    <row r="12" spans="2:13">
      <c r="B12" s="1338"/>
      <c r="C12" s="1339"/>
      <c r="D12" s="1339"/>
      <c r="E12" s="1339"/>
      <c r="F12" s="1339"/>
      <c r="G12" s="1365"/>
      <c r="H12" s="20" t="s">
        <v>273</v>
      </c>
      <c r="I12" s="21">
        <v>1</v>
      </c>
      <c r="J12" s="21"/>
      <c r="K12" s="21"/>
      <c r="L12" s="21"/>
      <c r="M12" s="149">
        <f>+I12</f>
        <v>1</v>
      </c>
    </row>
    <row r="13" spans="2:13">
      <c r="B13" s="1338"/>
      <c r="C13" s="1339"/>
      <c r="D13" s="1339"/>
      <c r="E13" s="1339"/>
      <c r="F13" s="1339"/>
      <c r="G13" s="1365"/>
      <c r="H13" s="20"/>
      <c r="I13" s="21"/>
      <c r="J13" s="21"/>
      <c r="K13" s="21"/>
      <c r="L13" s="21"/>
      <c r="M13" s="149"/>
    </row>
    <row r="14" spans="2:13" ht="15" customHeight="1">
      <c r="B14" s="1338"/>
      <c r="C14" s="1339"/>
      <c r="D14" s="1339"/>
      <c r="E14" s="1339"/>
      <c r="F14" s="1339"/>
      <c r="G14" s="1365"/>
      <c r="H14" s="20"/>
      <c r="I14" s="21"/>
      <c r="J14" s="21"/>
      <c r="K14" s="21"/>
      <c r="L14" s="21"/>
      <c r="M14" s="22">
        <f t="shared" ref="M14:M20" si="0">+K14</f>
        <v>0</v>
      </c>
    </row>
    <row r="15" spans="2:13" ht="15" customHeight="1">
      <c r="B15" s="1338"/>
      <c r="C15" s="1339"/>
      <c r="D15" s="1339"/>
      <c r="E15" s="1339"/>
      <c r="F15" s="1339"/>
      <c r="G15" s="1365"/>
      <c r="H15" s="153"/>
      <c r="I15" s="21"/>
      <c r="J15" s="21"/>
      <c r="K15" s="21"/>
      <c r="L15" s="21"/>
      <c r="M15" s="22">
        <f t="shared" si="0"/>
        <v>0</v>
      </c>
    </row>
    <row r="16" spans="2:13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0"/>
        <v>0</v>
      </c>
    </row>
    <row r="17" spans="2:13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0"/>
        <v>0</v>
      </c>
    </row>
    <row r="18" spans="2:13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0"/>
        <v>0</v>
      </c>
    </row>
    <row r="19" spans="2:13" ht="15" customHeight="1">
      <c r="B19" s="1338"/>
      <c r="C19" s="1339"/>
      <c r="D19" s="1339"/>
      <c r="E19" s="1339"/>
      <c r="F19" s="1339"/>
      <c r="G19" s="1365"/>
      <c r="H19" s="20"/>
      <c r="I19" s="21"/>
      <c r="J19" s="21"/>
      <c r="K19" s="21"/>
      <c r="L19" s="21"/>
      <c r="M19" s="22">
        <f t="shared" si="0"/>
        <v>0</v>
      </c>
    </row>
    <row r="20" spans="2:13" ht="15" customHeight="1">
      <c r="B20" s="1338"/>
      <c r="C20" s="1339"/>
      <c r="D20" s="1339"/>
      <c r="E20" s="1339"/>
      <c r="F20" s="1339"/>
      <c r="G20" s="1365"/>
      <c r="H20" s="20"/>
      <c r="I20" s="21"/>
      <c r="J20" s="21"/>
      <c r="K20" s="21"/>
      <c r="L20" s="21"/>
      <c r="M20" s="22">
        <f t="shared" si="0"/>
        <v>0</v>
      </c>
    </row>
    <row r="21" spans="2:13" ht="15" customHeight="1">
      <c r="B21" s="23" t="s">
        <v>91</v>
      </c>
      <c r="C21" s="1314"/>
      <c r="D21" s="1315"/>
      <c r="E21" s="1315"/>
      <c r="F21" s="1315"/>
      <c r="G21" s="1315"/>
      <c r="H21" s="1366" t="s">
        <v>92</v>
      </c>
      <c r="I21" s="1367"/>
      <c r="J21" s="24" t="s">
        <v>91</v>
      </c>
      <c r="K21" s="1359"/>
      <c r="L21" s="1360"/>
      <c r="M21" s="1361"/>
    </row>
    <row r="22" spans="2:13" ht="15" customHeight="1">
      <c r="B22" s="23" t="s">
        <v>93</v>
      </c>
      <c r="C22" s="1325"/>
      <c r="D22" s="1326"/>
      <c r="E22" s="1326"/>
      <c r="F22" s="1326"/>
      <c r="G22" s="1326"/>
      <c r="H22" s="1275"/>
      <c r="I22" s="1276"/>
      <c r="J22" s="24" t="s">
        <v>93</v>
      </c>
      <c r="K22" s="1359" t="s">
        <v>94</v>
      </c>
      <c r="L22" s="1360"/>
      <c r="M22" s="1361"/>
    </row>
    <row r="23" spans="2:13" ht="15" customHeight="1">
      <c r="B23" s="25" t="s">
        <v>95</v>
      </c>
      <c r="C23" s="1314"/>
      <c r="D23" s="1315"/>
      <c r="E23" s="1315"/>
      <c r="F23" s="1315"/>
      <c r="G23" s="1316"/>
      <c r="H23" s="1262"/>
      <c r="I23" s="1263"/>
      <c r="J23" s="26" t="s">
        <v>95</v>
      </c>
      <c r="K23" s="1317">
        <f>+C23</f>
        <v>0</v>
      </c>
      <c r="L23" s="1318"/>
      <c r="M23" s="1319"/>
    </row>
    <row r="24" spans="2:13" ht="15" customHeight="1">
      <c r="B24" s="23" t="s">
        <v>96</v>
      </c>
      <c r="C24" s="1320" t="s">
        <v>97</v>
      </c>
      <c r="D24" s="1321"/>
      <c r="E24" s="1321"/>
      <c r="F24" s="1321"/>
      <c r="G24" s="1321"/>
      <c r="H24" s="1269"/>
      <c r="I24" s="1270"/>
      <c r="J24" s="24" t="s">
        <v>96</v>
      </c>
      <c r="K24" s="1322" t="s">
        <v>98</v>
      </c>
      <c r="L24" s="1323"/>
      <c r="M24" s="1324"/>
    </row>
  </sheetData>
  <mergeCells count="27">
    <mergeCell ref="B5:C5"/>
    <mergeCell ref="H5:M5"/>
    <mergeCell ref="E2:G3"/>
    <mergeCell ref="H2:I2"/>
    <mergeCell ref="J2:M3"/>
    <mergeCell ref="H3:I3"/>
    <mergeCell ref="B4:M4"/>
    <mergeCell ref="C22:G22"/>
    <mergeCell ref="H22:I22"/>
    <mergeCell ref="K22:M22"/>
    <mergeCell ref="D7:E7"/>
    <mergeCell ref="F7:H7"/>
    <mergeCell ref="K7:L7"/>
    <mergeCell ref="B9:G10"/>
    <mergeCell ref="H9:H10"/>
    <mergeCell ref="I9:L9"/>
    <mergeCell ref="M9:M10"/>
    <mergeCell ref="B11:G20"/>
    <mergeCell ref="C21:G21"/>
    <mergeCell ref="H21:I21"/>
    <mergeCell ref="K21:M21"/>
    <mergeCell ref="C23:G23"/>
    <mergeCell ref="H23:I23"/>
    <mergeCell ref="K23:M23"/>
    <mergeCell ref="C24:G24"/>
    <mergeCell ref="H24:I24"/>
    <mergeCell ref="K24:M24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N87"/>
  <sheetViews>
    <sheetView showGridLines="0" topLeftCell="B61" zoomScale="120" zoomScaleNormal="120" zoomScaleSheetLayoutView="90" workbookViewId="0">
      <selection activeCell="I82" sqref="I82"/>
    </sheetView>
  </sheetViews>
  <sheetFormatPr baseColWidth="10" defaultRowHeight="11.25"/>
  <cols>
    <col min="1" max="1" width="1" style="200" customWidth="1"/>
    <col min="2" max="2" width="3.7109375" style="200" customWidth="1"/>
    <col min="3" max="3" width="36.85546875" style="200" customWidth="1"/>
    <col min="4" max="4" width="15.7109375" style="216" customWidth="1"/>
    <col min="5" max="5" width="11.28515625" style="200" customWidth="1"/>
    <col min="6" max="6" width="12.42578125" style="217" customWidth="1"/>
    <col min="7" max="7" width="16.85546875" style="216" customWidth="1"/>
    <col min="8" max="8" width="1.28515625" style="200" customWidth="1"/>
    <col min="9" max="9" width="17.140625" style="200" customWidth="1"/>
    <col min="10" max="11" width="16.42578125" style="200" bestFit="1" customWidth="1"/>
    <col min="12" max="12" width="11.42578125" style="200"/>
    <col min="13" max="13" width="16.42578125" style="200" bestFit="1" customWidth="1"/>
    <col min="14" max="256" width="11.42578125" style="200"/>
    <col min="257" max="257" width="1" style="200" customWidth="1"/>
    <col min="258" max="258" width="3.7109375" style="200" customWidth="1"/>
    <col min="259" max="259" width="39.7109375" style="200" customWidth="1"/>
    <col min="260" max="260" width="15.7109375" style="200" customWidth="1"/>
    <col min="261" max="261" width="12.5703125" style="200" customWidth="1"/>
    <col min="262" max="262" width="28.42578125" style="200" customWidth="1"/>
    <col min="263" max="263" width="18.7109375" style="200" customWidth="1"/>
    <col min="264" max="264" width="1.28515625" style="200" customWidth="1"/>
    <col min="265" max="265" width="13.7109375" style="200" customWidth="1"/>
    <col min="266" max="512" width="11.42578125" style="200"/>
    <col min="513" max="513" width="1" style="200" customWidth="1"/>
    <col min="514" max="514" width="3.7109375" style="200" customWidth="1"/>
    <col min="515" max="515" width="39.7109375" style="200" customWidth="1"/>
    <col min="516" max="516" width="15.7109375" style="200" customWidth="1"/>
    <col min="517" max="517" width="12.5703125" style="200" customWidth="1"/>
    <col min="518" max="518" width="28.42578125" style="200" customWidth="1"/>
    <col min="519" max="519" width="18.7109375" style="200" customWidth="1"/>
    <col min="520" max="520" width="1.28515625" style="200" customWidth="1"/>
    <col min="521" max="521" width="13.7109375" style="200" customWidth="1"/>
    <col min="522" max="768" width="11.42578125" style="200"/>
    <col min="769" max="769" width="1" style="200" customWidth="1"/>
    <col min="770" max="770" width="3.7109375" style="200" customWidth="1"/>
    <col min="771" max="771" width="39.7109375" style="200" customWidth="1"/>
    <col min="772" max="772" width="15.7109375" style="200" customWidth="1"/>
    <col min="773" max="773" width="12.5703125" style="200" customWidth="1"/>
    <col min="774" max="774" width="28.42578125" style="200" customWidth="1"/>
    <col min="775" max="775" width="18.7109375" style="200" customWidth="1"/>
    <col min="776" max="776" width="1.28515625" style="200" customWidth="1"/>
    <col min="777" max="777" width="13.7109375" style="200" customWidth="1"/>
    <col min="778" max="1024" width="11.42578125" style="200"/>
    <col min="1025" max="1025" width="1" style="200" customWidth="1"/>
    <col min="1026" max="1026" width="3.7109375" style="200" customWidth="1"/>
    <col min="1027" max="1027" width="39.7109375" style="200" customWidth="1"/>
    <col min="1028" max="1028" width="15.7109375" style="200" customWidth="1"/>
    <col min="1029" max="1029" width="12.5703125" style="200" customWidth="1"/>
    <col min="1030" max="1030" width="28.42578125" style="200" customWidth="1"/>
    <col min="1031" max="1031" width="18.7109375" style="200" customWidth="1"/>
    <col min="1032" max="1032" width="1.28515625" style="200" customWidth="1"/>
    <col min="1033" max="1033" width="13.7109375" style="200" customWidth="1"/>
    <col min="1034" max="1280" width="11.42578125" style="200"/>
    <col min="1281" max="1281" width="1" style="200" customWidth="1"/>
    <col min="1282" max="1282" width="3.7109375" style="200" customWidth="1"/>
    <col min="1283" max="1283" width="39.7109375" style="200" customWidth="1"/>
    <col min="1284" max="1284" width="15.7109375" style="200" customWidth="1"/>
    <col min="1285" max="1285" width="12.5703125" style="200" customWidth="1"/>
    <col min="1286" max="1286" width="28.42578125" style="200" customWidth="1"/>
    <col min="1287" max="1287" width="18.7109375" style="200" customWidth="1"/>
    <col min="1288" max="1288" width="1.28515625" style="200" customWidth="1"/>
    <col min="1289" max="1289" width="13.7109375" style="200" customWidth="1"/>
    <col min="1290" max="1536" width="11.42578125" style="200"/>
    <col min="1537" max="1537" width="1" style="200" customWidth="1"/>
    <col min="1538" max="1538" width="3.7109375" style="200" customWidth="1"/>
    <col min="1539" max="1539" width="39.7109375" style="200" customWidth="1"/>
    <col min="1540" max="1540" width="15.7109375" style="200" customWidth="1"/>
    <col min="1541" max="1541" width="12.5703125" style="200" customWidth="1"/>
    <col min="1542" max="1542" width="28.42578125" style="200" customWidth="1"/>
    <col min="1543" max="1543" width="18.7109375" style="200" customWidth="1"/>
    <col min="1544" max="1544" width="1.28515625" style="200" customWidth="1"/>
    <col min="1545" max="1545" width="13.7109375" style="200" customWidth="1"/>
    <col min="1546" max="1792" width="11.42578125" style="200"/>
    <col min="1793" max="1793" width="1" style="200" customWidth="1"/>
    <col min="1794" max="1794" width="3.7109375" style="200" customWidth="1"/>
    <col min="1795" max="1795" width="39.7109375" style="200" customWidth="1"/>
    <col min="1796" max="1796" width="15.7109375" style="200" customWidth="1"/>
    <col min="1797" max="1797" width="12.5703125" style="200" customWidth="1"/>
    <col min="1798" max="1798" width="28.42578125" style="200" customWidth="1"/>
    <col min="1799" max="1799" width="18.7109375" style="200" customWidth="1"/>
    <col min="1800" max="1800" width="1.28515625" style="200" customWidth="1"/>
    <col min="1801" max="1801" width="13.7109375" style="200" customWidth="1"/>
    <col min="1802" max="2048" width="11.42578125" style="200"/>
    <col min="2049" max="2049" width="1" style="200" customWidth="1"/>
    <col min="2050" max="2050" width="3.7109375" style="200" customWidth="1"/>
    <col min="2051" max="2051" width="39.7109375" style="200" customWidth="1"/>
    <col min="2052" max="2052" width="15.7109375" style="200" customWidth="1"/>
    <col min="2053" max="2053" width="12.5703125" style="200" customWidth="1"/>
    <col min="2054" max="2054" width="28.42578125" style="200" customWidth="1"/>
    <col min="2055" max="2055" width="18.7109375" style="200" customWidth="1"/>
    <col min="2056" max="2056" width="1.28515625" style="200" customWidth="1"/>
    <col min="2057" max="2057" width="13.7109375" style="200" customWidth="1"/>
    <col min="2058" max="2304" width="11.42578125" style="200"/>
    <col min="2305" max="2305" width="1" style="200" customWidth="1"/>
    <col min="2306" max="2306" width="3.7109375" style="200" customWidth="1"/>
    <col min="2307" max="2307" width="39.7109375" style="200" customWidth="1"/>
    <col min="2308" max="2308" width="15.7109375" style="200" customWidth="1"/>
    <col min="2309" max="2309" width="12.5703125" style="200" customWidth="1"/>
    <col min="2310" max="2310" width="28.42578125" style="200" customWidth="1"/>
    <col min="2311" max="2311" width="18.7109375" style="200" customWidth="1"/>
    <col min="2312" max="2312" width="1.28515625" style="200" customWidth="1"/>
    <col min="2313" max="2313" width="13.7109375" style="200" customWidth="1"/>
    <col min="2314" max="2560" width="11.42578125" style="200"/>
    <col min="2561" max="2561" width="1" style="200" customWidth="1"/>
    <col min="2562" max="2562" width="3.7109375" style="200" customWidth="1"/>
    <col min="2563" max="2563" width="39.7109375" style="200" customWidth="1"/>
    <col min="2564" max="2564" width="15.7109375" style="200" customWidth="1"/>
    <col min="2565" max="2565" width="12.5703125" style="200" customWidth="1"/>
    <col min="2566" max="2566" width="28.42578125" style="200" customWidth="1"/>
    <col min="2567" max="2567" width="18.7109375" style="200" customWidth="1"/>
    <col min="2568" max="2568" width="1.28515625" style="200" customWidth="1"/>
    <col min="2569" max="2569" width="13.7109375" style="200" customWidth="1"/>
    <col min="2570" max="2816" width="11.42578125" style="200"/>
    <col min="2817" max="2817" width="1" style="200" customWidth="1"/>
    <col min="2818" max="2818" width="3.7109375" style="200" customWidth="1"/>
    <col min="2819" max="2819" width="39.7109375" style="200" customWidth="1"/>
    <col min="2820" max="2820" width="15.7109375" style="200" customWidth="1"/>
    <col min="2821" max="2821" width="12.5703125" style="200" customWidth="1"/>
    <col min="2822" max="2822" width="28.42578125" style="200" customWidth="1"/>
    <col min="2823" max="2823" width="18.7109375" style="200" customWidth="1"/>
    <col min="2824" max="2824" width="1.28515625" style="200" customWidth="1"/>
    <col min="2825" max="2825" width="13.7109375" style="200" customWidth="1"/>
    <col min="2826" max="3072" width="11.42578125" style="200"/>
    <col min="3073" max="3073" width="1" style="200" customWidth="1"/>
    <col min="3074" max="3074" width="3.7109375" style="200" customWidth="1"/>
    <col min="3075" max="3075" width="39.7109375" style="200" customWidth="1"/>
    <col min="3076" max="3076" width="15.7109375" style="200" customWidth="1"/>
    <col min="3077" max="3077" width="12.5703125" style="200" customWidth="1"/>
    <col min="3078" max="3078" width="28.42578125" style="200" customWidth="1"/>
    <col min="3079" max="3079" width="18.7109375" style="200" customWidth="1"/>
    <col min="3080" max="3080" width="1.28515625" style="200" customWidth="1"/>
    <col min="3081" max="3081" width="13.7109375" style="200" customWidth="1"/>
    <col min="3082" max="3328" width="11.42578125" style="200"/>
    <col min="3329" max="3329" width="1" style="200" customWidth="1"/>
    <col min="3330" max="3330" width="3.7109375" style="200" customWidth="1"/>
    <col min="3331" max="3331" width="39.7109375" style="200" customWidth="1"/>
    <col min="3332" max="3332" width="15.7109375" style="200" customWidth="1"/>
    <col min="3333" max="3333" width="12.5703125" style="200" customWidth="1"/>
    <col min="3334" max="3334" width="28.42578125" style="200" customWidth="1"/>
    <col min="3335" max="3335" width="18.7109375" style="200" customWidth="1"/>
    <col min="3336" max="3336" width="1.28515625" style="200" customWidth="1"/>
    <col min="3337" max="3337" width="13.7109375" style="200" customWidth="1"/>
    <col min="3338" max="3584" width="11.42578125" style="200"/>
    <col min="3585" max="3585" width="1" style="200" customWidth="1"/>
    <col min="3586" max="3586" width="3.7109375" style="200" customWidth="1"/>
    <col min="3587" max="3587" width="39.7109375" style="200" customWidth="1"/>
    <col min="3588" max="3588" width="15.7109375" style="200" customWidth="1"/>
    <col min="3589" max="3589" width="12.5703125" style="200" customWidth="1"/>
    <col min="3590" max="3590" width="28.42578125" style="200" customWidth="1"/>
    <col min="3591" max="3591" width="18.7109375" style="200" customWidth="1"/>
    <col min="3592" max="3592" width="1.28515625" style="200" customWidth="1"/>
    <col min="3593" max="3593" width="13.7109375" style="200" customWidth="1"/>
    <col min="3594" max="3840" width="11.42578125" style="200"/>
    <col min="3841" max="3841" width="1" style="200" customWidth="1"/>
    <col min="3842" max="3842" width="3.7109375" style="200" customWidth="1"/>
    <col min="3843" max="3843" width="39.7109375" style="200" customWidth="1"/>
    <col min="3844" max="3844" width="15.7109375" style="200" customWidth="1"/>
    <col min="3845" max="3845" width="12.5703125" style="200" customWidth="1"/>
    <col min="3846" max="3846" width="28.42578125" style="200" customWidth="1"/>
    <col min="3847" max="3847" width="18.7109375" style="200" customWidth="1"/>
    <col min="3848" max="3848" width="1.28515625" style="200" customWidth="1"/>
    <col min="3849" max="3849" width="13.7109375" style="200" customWidth="1"/>
    <col min="3850" max="4096" width="11.42578125" style="200"/>
    <col min="4097" max="4097" width="1" style="200" customWidth="1"/>
    <col min="4098" max="4098" width="3.7109375" style="200" customWidth="1"/>
    <col min="4099" max="4099" width="39.7109375" style="200" customWidth="1"/>
    <col min="4100" max="4100" width="15.7109375" style="200" customWidth="1"/>
    <col min="4101" max="4101" width="12.5703125" style="200" customWidth="1"/>
    <col min="4102" max="4102" width="28.42578125" style="200" customWidth="1"/>
    <col min="4103" max="4103" width="18.7109375" style="200" customWidth="1"/>
    <col min="4104" max="4104" width="1.28515625" style="200" customWidth="1"/>
    <col min="4105" max="4105" width="13.7109375" style="200" customWidth="1"/>
    <col min="4106" max="4352" width="11.42578125" style="200"/>
    <col min="4353" max="4353" width="1" style="200" customWidth="1"/>
    <col min="4354" max="4354" width="3.7109375" style="200" customWidth="1"/>
    <col min="4355" max="4355" width="39.7109375" style="200" customWidth="1"/>
    <col min="4356" max="4356" width="15.7109375" style="200" customWidth="1"/>
    <col min="4357" max="4357" width="12.5703125" style="200" customWidth="1"/>
    <col min="4358" max="4358" width="28.42578125" style="200" customWidth="1"/>
    <col min="4359" max="4359" width="18.7109375" style="200" customWidth="1"/>
    <col min="4360" max="4360" width="1.28515625" style="200" customWidth="1"/>
    <col min="4361" max="4361" width="13.7109375" style="200" customWidth="1"/>
    <col min="4362" max="4608" width="11.42578125" style="200"/>
    <col min="4609" max="4609" width="1" style="200" customWidth="1"/>
    <col min="4610" max="4610" width="3.7109375" style="200" customWidth="1"/>
    <col min="4611" max="4611" width="39.7109375" style="200" customWidth="1"/>
    <col min="4612" max="4612" width="15.7109375" style="200" customWidth="1"/>
    <col min="4613" max="4613" width="12.5703125" style="200" customWidth="1"/>
    <col min="4614" max="4614" width="28.42578125" style="200" customWidth="1"/>
    <col min="4615" max="4615" width="18.7109375" style="200" customWidth="1"/>
    <col min="4616" max="4616" width="1.28515625" style="200" customWidth="1"/>
    <col min="4617" max="4617" width="13.7109375" style="200" customWidth="1"/>
    <col min="4618" max="4864" width="11.42578125" style="200"/>
    <col min="4865" max="4865" width="1" style="200" customWidth="1"/>
    <col min="4866" max="4866" width="3.7109375" style="200" customWidth="1"/>
    <col min="4867" max="4867" width="39.7109375" style="200" customWidth="1"/>
    <col min="4868" max="4868" width="15.7109375" style="200" customWidth="1"/>
    <col min="4869" max="4869" width="12.5703125" style="200" customWidth="1"/>
    <col min="4870" max="4870" width="28.42578125" style="200" customWidth="1"/>
    <col min="4871" max="4871" width="18.7109375" style="200" customWidth="1"/>
    <col min="4872" max="4872" width="1.28515625" style="200" customWidth="1"/>
    <col min="4873" max="4873" width="13.7109375" style="200" customWidth="1"/>
    <col min="4874" max="5120" width="11.42578125" style="200"/>
    <col min="5121" max="5121" width="1" style="200" customWidth="1"/>
    <col min="5122" max="5122" width="3.7109375" style="200" customWidth="1"/>
    <col min="5123" max="5123" width="39.7109375" style="200" customWidth="1"/>
    <col min="5124" max="5124" width="15.7109375" style="200" customWidth="1"/>
    <col min="5125" max="5125" width="12.5703125" style="200" customWidth="1"/>
    <col min="5126" max="5126" width="28.42578125" style="200" customWidth="1"/>
    <col min="5127" max="5127" width="18.7109375" style="200" customWidth="1"/>
    <col min="5128" max="5128" width="1.28515625" style="200" customWidth="1"/>
    <col min="5129" max="5129" width="13.7109375" style="200" customWidth="1"/>
    <col min="5130" max="5376" width="11.42578125" style="200"/>
    <col min="5377" max="5377" width="1" style="200" customWidth="1"/>
    <col min="5378" max="5378" width="3.7109375" style="200" customWidth="1"/>
    <col min="5379" max="5379" width="39.7109375" style="200" customWidth="1"/>
    <col min="5380" max="5380" width="15.7109375" style="200" customWidth="1"/>
    <col min="5381" max="5381" width="12.5703125" style="200" customWidth="1"/>
    <col min="5382" max="5382" width="28.42578125" style="200" customWidth="1"/>
    <col min="5383" max="5383" width="18.7109375" style="200" customWidth="1"/>
    <col min="5384" max="5384" width="1.28515625" style="200" customWidth="1"/>
    <col min="5385" max="5385" width="13.7109375" style="200" customWidth="1"/>
    <col min="5386" max="5632" width="11.42578125" style="200"/>
    <col min="5633" max="5633" width="1" style="200" customWidth="1"/>
    <col min="5634" max="5634" width="3.7109375" style="200" customWidth="1"/>
    <col min="5635" max="5635" width="39.7109375" style="200" customWidth="1"/>
    <col min="5636" max="5636" width="15.7109375" style="200" customWidth="1"/>
    <col min="5637" max="5637" width="12.5703125" style="200" customWidth="1"/>
    <col min="5638" max="5638" width="28.42578125" style="200" customWidth="1"/>
    <col min="5639" max="5639" width="18.7109375" style="200" customWidth="1"/>
    <col min="5640" max="5640" width="1.28515625" style="200" customWidth="1"/>
    <col min="5641" max="5641" width="13.7109375" style="200" customWidth="1"/>
    <col min="5642" max="5888" width="11.42578125" style="200"/>
    <col min="5889" max="5889" width="1" style="200" customWidth="1"/>
    <col min="5890" max="5890" width="3.7109375" style="200" customWidth="1"/>
    <col min="5891" max="5891" width="39.7109375" style="200" customWidth="1"/>
    <col min="5892" max="5892" width="15.7109375" style="200" customWidth="1"/>
    <col min="5893" max="5893" width="12.5703125" style="200" customWidth="1"/>
    <col min="5894" max="5894" width="28.42578125" style="200" customWidth="1"/>
    <col min="5895" max="5895" width="18.7109375" style="200" customWidth="1"/>
    <col min="5896" max="5896" width="1.28515625" style="200" customWidth="1"/>
    <col min="5897" max="5897" width="13.7109375" style="200" customWidth="1"/>
    <col min="5898" max="6144" width="11.42578125" style="200"/>
    <col min="6145" max="6145" width="1" style="200" customWidth="1"/>
    <col min="6146" max="6146" width="3.7109375" style="200" customWidth="1"/>
    <col min="6147" max="6147" width="39.7109375" style="200" customWidth="1"/>
    <col min="6148" max="6148" width="15.7109375" style="200" customWidth="1"/>
    <col min="6149" max="6149" width="12.5703125" style="200" customWidth="1"/>
    <col min="6150" max="6150" width="28.42578125" style="200" customWidth="1"/>
    <col min="6151" max="6151" width="18.7109375" style="200" customWidth="1"/>
    <col min="6152" max="6152" width="1.28515625" style="200" customWidth="1"/>
    <col min="6153" max="6153" width="13.7109375" style="200" customWidth="1"/>
    <col min="6154" max="6400" width="11.42578125" style="200"/>
    <col min="6401" max="6401" width="1" style="200" customWidth="1"/>
    <col min="6402" max="6402" width="3.7109375" style="200" customWidth="1"/>
    <col min="6403" max="6403" width="39.7109375" style="200" customWidth="1"/>
    <col min="6404" max="6404" width="15.7109375" style="200" customWidth="1"/>
    <col min="6405" max="6405" width="12.5703125" style="200" customWidth="1"/>
    <col min="6406" max="6406" width="28.42578125" style="200" customWidth="1"/>
    <col min="6407" max="6407" width="18.7109375" style="200" customWidth="1"/>
    <col min="6408" max="6408" width="1.28515625" style="200" customWidth="1"/>
    <col min="6409" max="6409" width="13.7109375" style="200" customWidth="1"/>
    <col min="6410" max="6656" width="11.42578125" style="200"/>
    <col min="6657" max="6657" width="1" style="200" customWidth="1"/>
    <col min="6658" max="6658" width="3.7109375" style="200" customWidth="1"/>
    <col min="6659" max="6659" width="39.7109375" style="200" customWidth="1"/>
    <col min="6660" max="6660" width="15.7109375" style="200" customWidth="1"/>
    <col min="6661" max="6661" width="12.5703125" style="200" customWidth="1"/>
    <col min="6662" max="6662" width="28.42578125" style="200" customWidth="1"/>
    <col min="6663" max="6663" width="18.7109375" style="200" customWidth="1"/>
    <col min="6664" max="6664" width="1.28515625" style="200" customWidth="1"/>
    <col min="6665" max="6665" width="13.7109375" style="200" customWidth="1"/>
    <col min="6666" max="6912" width="11.42578125" style="200"/>
    <col min="6913" max="6913" width="1" style="200" customWidth="1"/>
    <col min="6914" max="6914" width="3.7109375" style="200" customWidth="1"/>
    <col min="6915" max="6915" width="39.7109375" style="200" customWidth="1"/>
    <col min="6916" max="6916" width="15.7109375" style="200" customWidth="1"/>
    <col min="6917" max="6917" width="12.5703125" style="200" customWidth="1"/>
    <col min="6918" max="6918" width="28.42578125" style="200" customWidth="1"/>
    <col min="6919" max="6919" width="18.7109375" style="200" customWidth="1"/>
    <col min="6920" max="6920" width="1.28515625" style="200" customWidth="1"/>
    <col min="6921" max="6921" width="13.7109375" style="200" customWidth="1"/>
    <col min="6922" max="7168" width="11.42578125" style="200"/>
    <col min="7169" max="7169" width="1" style="200" customWidth="1"/>
    <col min="7170" max="7170" width="3.7109375" style="200" customWidth="1"/>
    <col min="7171" max="7171" width="39.7109375" style="200" customWidth="1"/>
    <col min="7172" max="7172" width="15.7109375" style="200" customWidth="1"/>
    <col min="7173" max="7173" width="12.5703125" style="200" customWidth="1"/>
    <col min="7174" max="7174" width="28.42578125" style="200" customWidth="1"/>
    <col min="7175" max="7175" width="18.7109375" style="200" customWidth="1"/>
    <col min="7176" max="7176" width="1.28515625" style="200" customWidth="1"/>
    <col min="7177" max="7177" width="13.7109375" style="200" customWidth="1"/>
    <col min="7178" max="7424" width="11.42578125" style="200"/>
    <col min="7425" max="7425" width="1" style="200" customWidth="1"/>
    <col min="7426" max="7426" width="3.7109375" style="200" customWidth="1"/>
    <col min="7427" max="7427" width="39.7109375" style="200" customWidth="1"/>
    <col min="7428" max="7428" width="15.7109375" style="200" customWidth="1"/>
    <col min="7429" max="7429" width="12.5703125" style="200" customWidth="1"/>
    <col min="7430" max="7430" width="28.42578125" style="200" customWidth="1"/>
    <col min="7431" max="7431" width="18.7109375" style="200" customWidth="1"/>
    <col min="7432" max="7432" width="1.28515625" style="200" customWidth="1"/>
    <col min="7433" max="7433" width="13.7109375" style="200" customWidth="1"/>
    <col min="7434" max="7680" width="11.42578125" style="200"/>
    <col min="7681" max="7681" width="1" style="200" customWidth="1"/>
    <col min="7682" max="7682" width="3.7109375" style="200" customWidth="1"/>
    <col min="7683" max="7683" width="39.7109375" style="200" customWidth="1"/>
    <col min="7684" max="7684" width="15.7109375" style="200" customWidth="1"/>
    <col min="7685" max="7685" width="12.5703125" style="200" customWidth="1"/>
    <col min="7686" max="7686" width="28.42578125" style="200" customWidth="1"/>
    <col min="7687" max="7687" width="18.7109375" style="200" customWidth="1"/>
    <col min="7688" max="7688" width="1.28515625" style="200" customWidth="1"/>
    <col min="7689" max="7689" width="13.7109375" style="200" customWidth="1"/>
    <col min="7690" max="7936" width="11.42578125" style="200"/>
    <col min="7937" max="7937" width="1" style="200" customWidth="1"/>
    <col min="7938" max="7938" width="3.7109375" style="200" customWidth="1"/>
    <col min="7939" max="7939" width="39.7109375" style="200" customWidth="1"/>
    <col min="7940" max="7940" width="15.7109375" style="200" customWidth="1"/>
    <col min="7941" max="7941" width="12.5703125" style="200" customWidth="1"/>
    <col min="7942" max="7942" width="28.42578125" style="200" customWidth="1"/>
    <col min="7943" max="7943" width="18.7109375" style="200" customWidth="1"/>
    <col min="7944" max="7944" width="1.28515625" style="200" customWidth="1"/>
    <col min="7945" max="7945" width="13.7109375" style="200" customWidth="1"/>
    <col min="7946" max="8192" width="11.42578125" style="200"/>
    <col min="8193" max="8193" width="1" style="200" customWidth="1"/>
    <col min="8194" max="8194" width="3.7109375" style="200" customWidth="1"/>
    <col min="8195" max="8195" width="39.7109375" style="200" customWidth="1"/>
    <col min="8196" max="8196" width="15.7109375" style="200" customWidth="1"/>
    <col min="8197" max="8197" width="12.5703125" style="200" customWidth="1"/>
    <col min="8198" max="8198" width="28.42578125" style="200" customWidth="1"/>
    <col min="8199" max="8199" width="18.7109375" style="200" customWidth="1"/>
    <col min="8200" max="8200" width="1.28515625" style="200" customWidth="1"/>
    <col min="8201" max="8201" width="13.7109375" style="200" customWidth="1"/>
    <col min="8202" max="8448" width="11.42578125" style="200"/>
    <col min="8449" max="8449" width="1" style="200" customWidth="1"/>
    <col min="8450" max="8450" width="3.7109375" style="200" customWidth="1"/>
    <col min="8451" max="8451" width="39.7109375" style="200" customWidth="1"/>
    <col min="8452" max="8452" width="15.7109375" style="200" customWidth="1"/>
    <col min="8453" max="8453" width="12.5703125" style="200" customWidth="1"/>
    <col min="8454" max="8454" width="28.42578125" style="200" customWidth="1"/>
    <col min="8455" max="8455" width="18.7109375" style="200" customWidth="1"/>
    <col min="8456" max="8456" width="1.28515625" style="200" customWidth="1"/>
    <col min="8457" max="8457" width="13.7109375" style="200" customWidth="1"/>
    <col min="8458" max="8704" width="11.42578125" style="200"/>
    <col min="8705" max="8705" width="1" style="200" customWidth="1"/>
    <col min="8706" max="8706" width="3.7109375" style="200" customWidth="1"/>
    <col min="8707" max="8707" width="39.7109375" style="200" customWidth="1"/>
    <col min="8708" max="8708" width="15.7109375" style="200" customWidth="1"/>
    <col min="8709" max="8709" width="12.5703125" style="200" customWidth="1"/>
    <col min="8710" max="8710" width="28.42578125" style="200" customWidth="1"/>
    <col min="8711" max="8711" width="18.7109375" style="200" customWidth="1"/>
    <col min="8712" max="8712" width="1.28515625" style="200" customWidth="1"/>
    <col min="8713" max="8713" width="13.7109375" style="200" customWidth="1"/>
    <col min="8714" max="8960" width="11.42578125" style="200"/>
    <col min="8961" max="8961" width="1" style="200" customWidth="1"/>
    <col min="8962" max="8962" width="3.7109375" style="200" customWidth="1"/>
    <col min="8963" max="8963" width="39.7109375" style="200" customWidth="1"/>
    <col min="8964" max="8964" width="15.7109375" style="200" customWidth="1"/>
    <col min="8965" max="8965" width="12.5703125" style="200" customWidth="1"/>
    <col min="8966" max="8966" width="28.42578125" style="200" customWidth="1"/>
    <col min="8967" max="8967" width="18.7109375" style="200" customWidth="1"/>
    <col min="8968" max="8968" width="1.28515625" style="200" customWidth="1"/>
    <col min="8969" max="8969" width="13.7109375" style="200" customWidth="1"/>
    <col min="8970" max="9216" width="11.42578125" style="200"/>
    <col min="9217" max="9217" width="1" style="200" customWidth="1"/>
    <col min="9218" max="9218" width="3.7109375" style="200" customWidth="1"/>
    <col min="9219" max="9219" width="39.7109375" style="200" customWidth="1"/>
    <col min="9220" max="9220" width="15.7109375" style="200" customWidth="1"/>
    <col min="9221" max="9221" width="12.5703125" style="200" customWidth="1"/>
    <col min="9222" max="9222" width="28.42578125" style="200" customWidth="1"/>
    <col min="9223" max="9223" width="18.7109375" style="200" customWidth="1"/>
    <col min="9224" max="9224" width="1.28515625" style="200" customWidth="1"/>
    <col min="9225" max="9225" width="13.7109375" style="200" customWidth="1"/>
    <col min="9226" max="9472" width="11.42578125" style="200"/>
    <col min="9473" max="9473" width="1" style="200" customWidth="1"/>
    <col min="9474" max="9474" width="3.7109375" style="200" customWidth="1"/>
    <col min="9475" max="9475" width="39.7109375" style="200" customWidth="1"/>
    <col min="9476" max="9476" width="15.7109375" style="200" customWidth="1"/>
    <col min="9477" max="9477" width="12.5703125" style="200" customWidth="1"/>
    <col min="9478" max="9478" width="28.42578125" style="200" customWidth="1"/>
    <col min="9479" max="9479" width="18.7109375" style="200" customWidth="1"/>
    <col min="9480" max="9480" width="1.28515625" style="200" customWidth="1"/>
    <col min="9481" max="9481" width="13.7109375" style="200" customWidth="1"/>
    <col min="9482" max="9728" width="11.42578125" style="200"/>
    <col min="9729" max="9729" width="1" style="200" customWidth="1"/>
    <col min="9730" max="9730" width="3.7109375" style="200" customWidth="1"/>
    <col min="9731" max="9731" width="39.7109375" style="200" customWidth="1"/>
    <col min="9732" max="9732" width="15.7109375" style="200" customWidth="1"/>
    <col min="9733" max="9733" width="12.5703125" style="200" customWidth="1"/>
    <col min="9734" max="9734" width="28.42578125" style="200" customWidth="1"/>
    <col min="9735" max="9735" width="18.7109375" style="200" customWidth="1"/>
    <col min="9736" max="9736" width="1.28515625" style="200" customWidth="1"/>
    <col min="9737" max="9737" width="13.7109375" style="200" customWidth="1"/>
    <col min="9738" max="9984" width="11.42578125" style="200"/>
    <col min="9985" max="9985" width="1" style="200" customWidth="1"/>
    <col min="9986" max="9986" width="3.7109375" style="200" customWidth="1"/>
    <col min="9987" max="9987" width="39.7109375" style="200" customWidth="1"/>
    <col min="9988" max="9988" width="15.7109375" style="200" customWidth="1"/>
    <col min="9989" max="9989" width="12.5703125" style="200" customWidth="1"/>
    <col min="9990" max="9990" width="28.42578125" style="200" customWidth="1"/>
    <col min="9991" max="9991" width="18.7109375" style="200" customWidth="1"/>
    <col min="9992" max="9992" width="1.28515625" style="200" customWidth="1"/>
    <col min="9993" max="9993" width="13.7109375" style="200" customWidth="1"/>
    <col min="9994" max="10240" width="11.42578125" style="200"/>
    <col min="10241" max="10241" width="1" style="200" customWidth="1"/>
    <col min="10242" max="10242" width="3.7109375" style="200" customWidth="1"/>
    <col min="10243" max="10243" width="39.7109375" style="200" customWidth="1"/>
    <col min="10244" max="10244" width="15.7109375" style="200" customWidth="1"/>
    <col min="10245" max="10245" width="12.5703125" style="200" customWidth="1"/>
    <col min="10246" max="10246" width="28.42578125" style="200" customWidth="1"/>
    <col min="10247" max="10247" width="18.7109375" style="200" customWidth="1"/>
    <col min="10248" max="10248" width="1.28515625" style="200" customWidth="1"/>
    <col min="10249" max="10249" width="13.7109375" style="200" customWidth="1"/>
    <col min="10250" max="10496" width="11.42578125" style="200"/>
    <col min="10497" max="10497" width="1" style="200" customWidth="1"/>
    <col min="10498" max="10498" width="3.7109375" style="200" customWidth="1"/>
    <col min="10499" max="10499" width="39.7109375" style="200" customWidth="1"/>
    <col min="10500" max="10500" width="15.7109375" style="200" customWidth="1"/>
    <col min="10501" max="10501" width="12.5703125" style="200" customWidth="1"/>
    <col min="10502" max="10502" width="28.42578125" style="200" customWidth="1"/>
    <col min="10503" max="10503" width="18.7109375" style="200" customWidth="1"/>
    <col min="10504" max="10504" width="1.28515625" style="200" customWidth="1"/>
    <col min="10505" max="10505" width="13.7109375" style="200" customWidth="1"/>
    <col min="10506" max="10752" width="11.42578125" style="200"/>
    <col min="10753" max="10753" width="1" style="200" customWidth="1"/>
    <col min="10754" max="10754" width="3.7109375" style="200" customWidth="1"/>
    <col min="10755" max="10755" width="39.7109375" style="200" customWidth="1"/>
    <col min="10756" max="10756" width="15.7109375" style="200" customWidth="1"/>
    <col min="10757" max="10757" width="12.5703125" style="200" customWidth="1"/>
    <col min="10758" max="10758" width="28.42578125" style="200" customWidth="1"/>
    <col min="10759" max="10759" width="18.7109375" style="200" customWidth="1"/>
    <col min="10760" max="10760" width="1.28515625" style="200" customWidth="1"/>
    <col min="10761" max="10761" width="13.7109375" style="200" customWidth="1"/>
    <col min="10762" max="11008" width="11.42578125" style="200"/>
    <col min="11009" max="11009" width="1" style="200" customWidth="1"/>
    <col min="11010" max="11010" width="3.7109375" style="200" customWidth="1"/>
    <col min="11011" max="11011" width="39.7109375" style="200" customWidth="1"/>
    <col min="11012" max="11012" width="15.7109375" style="200" customWidth="1"/>
    <col min="11013" max="11013" width="12.5703125" style="200" customWidth="1"/>
    <col min="11014" max="11014" width="28.42578125" style="200" customWidth="1"/>
    <col min="11015" max="11015" width="18.7109375" style="200" customWidth="1"/>
    <col min="11016" max="11016" width="1.28515625" style="200" customWidth="1"/>
    <col min="11017" max="11017" width="13.7109375" style="200" customWidth="1"/>
    <col min="11018" max="11264" width="11.42578125" style="200"/>
    <col min="11265" max="11265" width="1" style="200" customWidth="1"/>
    <col min="11266" max="11266" width="3.7109375" style="200" customWidth="1"/>
    <col min="11267" max="11267" width="39.7109375" style="200" customWidth="1"/>
    <col min="11268" max="11268" width="15.7109375" style="200" customWidth="1"/>
    <col min="11269" max="11269" width="12.5703125" style="200" customWidth="1"/>
    <col min="11270" max="11270" width="28.42578125" style="200" customWidth="1"/>
    <col min="11271" max="11271" width="18.7109375" style="200" customWidth="1"/>
    <col min="11272" max="11272" width="1.28515625" style="200" customWidth="1"/>
    <col min="11273" max="11273" width="13.7109375" style="200" customWidth="1"/>
    <col min="11274" max="11520" width="11.42578125" style="200"/>
    <col min="11521" max="11521" width="1" style="200" customWidth="1"/>
    <col min="11522" max="11522" width="3.7109375" style="200" customWidth="1"/>
    <col min="11523" max="11523" width="39.7109375" style="200" customWidth="1"/>
    <col min="11524" max="11524" width="15.7109375" style="200" customWidth="1"/>
    <col min="11525" max="11525" width="12.5703125" style="200" customWidth="1"/>
    <col min="11526" max="11526" width="28.42578125" style="200" customWidth="1"/>
    <col min="11527" max="11527" width="18.7109375" style="200" customWidth="1"/>
    <col min="11528" max="11528" width="1.28515625" style="200" customWidth="1"/>
    <col min="11529" max="11529" width="13.7109375" style="200" customWidth="1"/>
    <col min="11530" max="11776" width="11.42578125" style="200"/>
    <col min="11777" max="11777" width="1" style="200" customWidth="1"/>
    <col min="11778" max="11778" width="3.7109375" style="200" customWidth="1"/>
    <col min="11779" max="11779" width="39.7109375" style="200" customWidth="1"/>
    <col min="11780" max="11780" width="15.7109375" style="200" customWidth="1"/>
    <col min="11781" max="11781" width="12.5703125" style="200" customWidth="1"/>
    <col min="11782" max="11782" width="28.42578125" style="200" customWidth="1"/>
    <col min="11783" max="11783" width="18.7109375" style="200" customWidth="1"/>
    <col min="11784" max="11784" width="1.28515625" style="200" customWidth="1"/>
    <col min="11785" max="11785" width="13.7109375" style="200" customWidth="1"/>
    <col min="11786" max="12032" width="11.42578125" style="200"/>
    <col min="12033" max="12033" width="1" style="200" customWidth="1"/>
    <col min="12034" max="12034" width="3.7109375" style="200" customWidth="1"/>
    <col min="12035" max="12035" width="39.7109375" style="200" customWidth="1"/>
    <col min="12036" max="12036" width="15.7109375" style="200" customWidth="1"/>
    <col min="12037" max="12037" width="12.5703125" style="200" customWidth="1"/>
    <col min="12038" max="12038" width="28.42578125" style="200" customWidth="1"/>
    <col min="12039" max="12039" width="18.7109375" style="200" customWidth="1"/>
    <col min="12040" max="12040" width="1.28515625" style="200" customWidth="1"/>
    <col min="12041" max="12041" width="13.7109375" style="200" customWidth="1"/>
    <col min="12042" max="12288" width="11.42578125" style="200"/>
    <col min="12289" max="12289" width="1" style="200" customWidth="1"/>
    <col min="12290" max="12290" width="3.7109375" style="200" customWidth="1"/>
    <col min="12291" max="12291" width="39.7109375" style="200" customWidth="1"/>
    <col min="12292" max="12292" width="15.7109375" style="200" customWidth="1"/>
    <col min="12293" max="12293" width="12.5703125" style="200" customWidth="1"/>
    <col min="12294" max="12294" width="28.42578125" style="200" customWidth="1"/>
    <col min="12295" max="12295" width="18.7109375" style="200" customWidth="1"/>
    <col min="12296" max="12296" width="1.28515625" style="200" customWidth="1"/>
    <col min="12297" max="12297" width="13.7109375" style="200" customWidth="1"/>
    <col min="12298" max="12544" width="11.42578125" style="200"/>
    <col min="12545" max="12545" width="1" style="200" customWidth="1"/>
    <col min="12546" max="12546" width="3.7109375" style="200" customWidth="1"/>
    <col min="12547" max="12547" width="39.7109375" style="200" customWidth="1"/>
    <col min="12548" max="12548" width="15.7109375" style="200" customWidth="1"/>
    <col min="12549" max="12549" width="12.5703125" style="200" customWidth="1"/>
    <col min="12550" max="12550" width="28.42578125" style="200" customWidth="1"/>
    <col min="12551" max="12551" width="18.7109375" style="200" customWidth="1"/>
    <col min="12552" max="12552" width="1.28515625" style="200" customWidth="1"/>
    <col min="12553" max="12553" width="13.7109375" style="200" customWidth="1"/>
    <col min="12554" max="12800" width="11.42578125" style="200"/>
    <col min="12801" max="12801" width="1" style="200" customWidth="1"/>
    <col min="12802" max="12802" width="3.7109375" style="200" customWidth="1"/>
    <col min="12803" max="12803" width="39.7109375" style="200" customWidth="1"/>
    <col min="12804" max="12804" width="15.7109375" style="200" customWidth="1"/>
    <col min="12805" max="12805" width="12.5703125" style="200" customWidth="1"/>
    <col min="12806" max="12806" width="28.42578125" style="200" customWidth="1"/>
    <col min="12807" max="12807" width="18.7109375" style="200" customWidth="1"/>
    <col min="12808" max="12808" width="1.28515625" style="200" customWidth="1"/>
    <col min="12809" max="12809" width="13.7109375" style="200" customWidth="1"/>
    <col min="12810" max="13056" width="11.42578125" style="200"/>
    <col min="13057" max="13057" width="1" style="200" customWidth="1"/>
    <col min="13058" max="13058" width="3.7109375" style="200" customWidth="1"/>
    <col min="13059" max="13059" width="39.7109375" style="200" customWidth="1"/>
    <col min="13060" max="13060" width="15.7109375" style="200" customWidth="1"/>
    <col min="13061" max="13061" width="12.5703125" style="200" customWidth="1"/>
    <col min="13062" max="13062" width="28.42578125" style="200" customWidth="1"/>
    <col min="13063" max="13063" width="18.7109375" style="200" customWidth="1"/>
    <col min="13064" max="13064" width="1.28515625" style="200" customWidth="1"/>
    <col min="13065" max="13065" width="13.7109375" style="200" customWidth="1"/>
    <col min="13066" max="13312" width="11.42578125" style="200"/>
    <col min="13313" max="13313" width="1" style="200" customWidth="1"/>
    <col min="13314" max="13314" width="3.7109375" style="200" customWidth="1"/>
    <col min="13315" max="13315" width="39.7109375" style="200" customWidth="1"/>
    <col min="13316" max="13316" width="15.7109375" style="200" customWidth="1"/>
    <col min="13317" max="13317" width="12.5703125" style="200" customWidth="1"/>
    <col min="13318" max="13318" width="28.42578125" style="200" customWidth="1"/>
    <col min="13319" max="13319" width="18.7109375" style="200" customWidth="1"/>
    <col min="13320" max="13320" width="1.28515625" style="200" customWidth="1"/>
    <col min="13321" max="13321" width="13.7109375" style="200" customWidth="1"/>
    <col min="13322" max="13568" width="11.42578125" style="200"/>
    <col min="13569" max="13569" width="1" style="200" customWidth="1"/>
    <col min="13570" max="13570" width="3.7109375" style="200" customWidth="1"/>
    <col min="13571" max="13571" width="39.7109375" style="200" customWidth="1"/>
    <col min="13572" max="13572" width="15.7109375" style="200" customWidth="1"/>
    <col min="13573" max="13573" width="12.5703125" style="200" customWidth="1"/>
    <col min="13574" max="13574" width="28.42578125" style="200" customWidth="1"/>
    <col min="13575" max="13575" width="18.7109375" style="200" customWidth="1"/>
    <col min="13576" max="13576" width="1.28515625" style="200" customWidth="1"/>
    <col min="13577" max="13577" width="13.7109375" style="200" customWidth="1"/>
    <col min="13578" max="13824" width="11.42578125" style="200"/>
    <col min="13825" max="13825" width="1" style="200" customWidth="1"/>
    <col min="13826" max="13826" width="3.7109375" style="200" customWidth="1"/>
    <col min="13827" max="13827" width="39.7109375" style="200" customWidth="1"/>
    <col min="13828" max="13828" width="15.7109375" style="200" customWidth="1"/>
    <col min="13829" max="13829" width="12.5703125" style="200" customWidth="1"/>
    <col min="13830" max="13830" width="28.42578125" style="200" customWidth="1"/>
    <col min="13831" max="13831" width="18.7109375" style="200" customWidth="1"/>
    <col min="13832" max="13832" width="1.28515625" style="200" customWidth="1"/>
    <col min="13833" max="13833" width="13.7109375" style="200" customWidth="1"/>
    <col min="13834" max="14080" width="11.42578125" style="200"/>
    <col min="14081" max="14081" width="1" style="200" customWidth="1"/>
    <col min="14082" max="14082" width="3.7109375" style="200" customWidth="1"/>
    <col min="14083" max="14083" width="39.7109375" style="200" customWidth="1"/>
    <col min="14084" max="14084" width="15.7109375" style="200" customWidth="1"/>
    <col min="14085" max="14085" width="12.5703125" style="200" customWidth="1"/>
    <col min="14086" max="14086" width="28.42578125" style="200" customWidth="1"/>
    <col min="14087" max="14087" width="18.7109375" style="200" customWidth="1"/>
    <col min="14088" max="14088" width="1.28515625" style="200" customWidth="1"/>
    <col min="14089" max="14089" width="13.7109375" style="200" customWidth="1"/>
    <col min="14090" max="14336" width="11.42578125" style="200"/>
    <col min="14337" max="14337" width="1" style="200" customWidth="1"/>
    <col min="14338" max="14338" width="3.7109375" style="200" customWidth="1"/>
    <col min="14339" max="14339" width="39.7109375" style="200" customWidth="1"/>
    <col min="14340" max="14340" width="15.7109375" style="200" customWidth="1"/>
    <col min="14341" max="14341" width="12.5703125" style="200" customWidth="1"/>
    <col min="14342" max="14342" width="28.42578125" style="200" customWidth="1"/>
    <col min="14343" max="14343" width="18.7109375" style="200" customWidth="1"/>
    <col min="14344" max="14344" width="1.28515625" style="200" customWidth="1"/>
    <col min="14345" max="14345" width="13.7109375" style="200" customWidth="1"/>
    <col min="14346" max="14592" width="11.42578125" style="200"/>
    <col min="14593" max="14593" width="1" style="200" customWidth="1"/>
    <col min="14594" max="14594" width="3.7109375" style="200" customWidth="1"/>
    <col min="14595" max="14595" width="39.7109375" style="200" customWidth="1"/>
    <col min="14596" max="14596" width="15.7109375" style="200" customWidth="1"/>
    <col min="14597" max="14597" width="12.5703125" style="200" customWidth="1"/>
    <col min="14598" max="14598" width="28.42578125" style="200" customWidth="1"/>
    <col min="14599" max="14599" width="18.7109375" style="200" customWidth="1"/>
    <col min="14600" max="14600" width="1.28515625" style="200" customWidth="1"/>
    <col min="14601" max="14601" width="13.7109375" style="200" customWidth="1"/>
    <col min="14602" max="14848" width="11.42578125" style="200"/>
    <col min="14849" max="14849" width="1" style="200" customWidth="1"/>
    <col min="14850" max="14850" width="3.7109375" style="200" customWidth="1"/>
    <col min="14851" max="14851" width="39.7109375" style="200" customWidth="1"/>
    <col min="14852" max="14852" width="15.7109375" style="200" customWidth="1"/>
    <col min="14853" max="14853" width="12.5703125" style="200" customWidth="1"/>
    <col min="14854" max="14854" width="28.42578125" style="200" customWidth="1"/>
    <col min="14855" max="14855" width="18.7109375" style="200" customWidth="1"/>
    <col min="14856" max="14856" width="1.28515625" style="200" customWidth="1"/>
    <col min="14857" max="14857" width="13.7109375" style="200" customWidth="1"/>
    <col min="14858" max="15104" width="11.42578125" style="200"/>
    <col min="15105" max="15105" width="1" style="200" customWidth="1"/>
    <col min="15106" max="15106" width="3.7109375" style="200" customWidth="1"/>
    <col min="15107" max="15107" width="39.7109375" style="200" customWidth="1"/>
    <col min="15108" max="15108" width="15.7109375" style="200" customWidth="1"/>
    <col min="15109" max="15109" width="12.5703125" style="200" customWidth="1"/>
    <col min="15110" max="15110" width="28.42578125" style="200" customWidth="1"/>
    <col min="15111" max="15111" width="18.7109375" style="200" customWidth="1"/>
    <col min="15112" max="15112" width="1.28515625" style="200" customWidth="1"/>
    <col min="15113" max="15113" width="13.7109375" style="200" customWidth="1"/>
    <col min="15114" max="15360" width="11.42578125" style="200"/>
    <col min="15361" max="15361" width="1" style="200" customWidth="1"/>
    <col min="15362" max="15362" width="3.7109375" style="200" customWidth="1"/>
    <col min="15363" max="15363" width="39.7109375" style="200" customWidth="1"/>
    <col min="15364" max="15364" width="15.7109375" style="200" customWidth="1"/>
    <col min="15365" max="15365" width="12.5703125" style="200" customWidth="1"/>
    <col min="15366" max="15366" width="28.42578125" style="200" customWidth="1"/>
    <col min="15367" max="15367" width="18.7109375" style="200" customWidth="1"/>
    <col min="15368" max="15368" width="1.28515625" style="200" customWidth="1"/>
    <col min="15369" max="15369" width="13.7109375" style="200" customWidth="1"/>
    <col min="15370" max="15616" width="11.42578125" style="200"/>
    <col min="15617" max="15617" width="1" style="200" customWidth="1"/>
    <col min="15618" max="15618" width="3.7109375" style="200" customWidth="1"/>
    <col min="15619" max="15619" width="39.7109375" style="200" customWidth="1"/>
    <col min="15620" max="15620" width="15.7109375" style="200" customWidth="1"/>
    <col min="15621" max="15621" width="12.5703125" style="200" customWidth="1"/>
    <col min="15622" max="15622" width="28.42578125" style="200" customWidth="1"/>
    <col min="15623" max="15623" width="18.7109375" style="200" customWidth="1"/>
    <col min="15624" max="15624" width="1.28515625" style="200" customWidth="1"/>
    <col min="15625" max="15625" width="13.7109375" style="200" customWidth="1"/>
    <col min="15626" max="15872" width="11.42578125" style="200"/>
    <col min="15873" max="15873" width="1" style="200" customWidth="1"/>
    <col min="15874" max="15874" width="3.7109375" style="200" customWidth="1"/>
    <col min="15875" max="15875" width="39.7109375" style="200" customWidth="1"/>
    <col min="15876" max="15876" width="15.7109375" style="200" customWidth="1"/>
    <col min="15877" max="15877" width="12.5703125" style="200" customWidth="1"/>
    <col min="15878" max="15878" width="28.42578125" style="200" customWidth="1"/>
    <col min="15879" max="15879" width="18.7109375" style="200" customWidth="1"/>
    <col min="15880" max="15880" width="1.28515625" style="200" customWidth="1"/>
    <col min="15881" max="15881" width="13.7109375" style="200" customWidth="1"/>
    <col min="15882" max="16128" width="11.42578125" style="200"/>
    <col min="16129" max="16129" width="1" style="200" customWidth="1"/>
    <col min="16130" max="16130" width="3.7109375" style="200" customWidth="1"/>
    <col min="16131" max="16131" width="39.7109375" style="200" customWidth="1"/>
    <col min="16132" max="16132" width="15.7109375" style="200" customWidth="1"/>
    <col min="16133" max="16133" width="12.5703125" style="200" customWidth="1"/>
    <col min="16134" max="16134" width="28.42578125" style="200" customWidth="1"/>
    <col min="16135" max="16135" width="18.7109375" style="200" customWidth="1"/>
    <col min="16136" max="16136" width="1.28515625" style="200" customWidth="1"/>
    <col min="16137" max="16137" width="13.7109375" style="200" customWidth="1"/>
    <col min="16138" max="16384" width="11.42578125" style="200"/>
  </cols>
  <sheetData>
    <row r="1" spans="2:9" ht="12.75">
      <c r="B1" s="197"/>
      <c r="C1" s="4"/>
      <c r="D1" s="198"/>
      <c r="E1" s="198"/>
      <c r="F1" s="199"/>
      <c r="G1" s="4"/>
    </row>
    <row r="2" spans="2:9" ht="12.75" customHeight="1">
      <c r="B2" s="1150" t="s">
        <v>293</v>
      </c>
      <c r="C2" s="1150"/>
      <c r="D2" s="1150"/>
      <c r="E2" s="1150"/>
      <c r="F2" s="1150"/>
      <c r="G2" s="1150"/>
    </row>
    <row r="3" spans="2:9" ht="12.75" customHeight="1">
      <c r="B3" s="1150"/>
      <c r="C3" s="1150"/>
      <c r="D3" s="1150"/>
      <c r="E3" s="1150"/>
      <c r="F3" s="1150"/>
      <c r="G3" s="1150"/>
    </row>
    <row r="4" spans="2:9" ht="12.75" customHeight="1">
      <c r="B4" s="1150"/>
      <c r="C4" s="1150"/>
      <c r="D4" s="1150"/>
      <c r="E4" s="1150"/>
      <c r="F4" s="1150"/>
      <c r="G4" s="1150"/>
    </row>
    <row r="5" spans="2:9" ht="15">
      <c r="C5" s="201" t="s">
        <v>294</v>
      </c>
      <c r="D5" s="202">
        <v>5.5</v>
      </c>
      <c r="E5" s="203"/>
      <c r="F5" s="204" t="s">
        <v>113</v>
      </c>
      <c r="G5" s="627">
        <f>G6*1.3</f>
        <v>0</v>
      </c>
      <c r="I5" s="205"/>
    </row>
    <row r="6" spans="2:9" ht="12.75">
      <c r="C6" s="206"/>
      <c r="D6" s="207"/>
      <c r="E6" s="208"/>
      <c r="F6" s="204" t="s">
        <v>295</v>
      </c>
      <c r="G6" s="209">
        <f>+'PRESUP PROY 75 '!G79</f>
        <v>0</v>
      </c>
    </row>
    <row r="8" spans="2:9">
      <c r="B8" s="210" t="s">
        <v>296</v>
      </c>
      <c r="C8" s="211" t="s">
        <v>297</v>
      </c>
      <c r="D8" s="212"/>
      <c r="E8" s="213"/>
      <c r="F8" s="214"/>
      <c r="G8" s="215"/>
    </row>
    <row r="9" spans="2:9">
      <c r="B9" s="207"/>
      <c r="C9" s="208"/>
    </row>
    <row r="10" spans="2:9" ht="22.5">
      <c r="B10" s="210"/>
      <c r="C10" s="218" t="s">
        <v>298</v>
      </c>
      <c r="D10" s="219" t="s">
        <v>299</v>
      </c>
      <c r="E10" s="220" t="s">
        <v>300</v>
      </c>
      <c r="F10" s="221" t="s">
        <v>301</v>
      </c>
      <c r="G10" s="219" t="s">
        <v>302</v>
      </c>
    </row>
    <row r="11" spans="2:9">
      <c r="E11" s="240"/>
    </row>
    <row r="12" spans="2:9">
      <c r="B12" s="625">
        <v>1.1000000000000001</v>
      </c>
      <c r="C12" s="240" t="s">
        <v>286</v>
      </c>
      <c r="D12" s="1061"/>
      <c r="E12" s="225">
        <v>0.5</v>
      </c>
      <c r="F12" s="226">
        <v>6</v>
      </c>
      <c r="G12" s="1061">
        <f t="shared" ref="G12:G21" si="0">F12*E12*D12</f>
        <v>0</v>
      </c>
    </row>
    <row r="13" spans="2:9">
      <c r="B13" s="625">
        <f>+B12+0.1</f>
        <v>1.2000000000000002</v>
      </c>
      <c r="C13" s="240" t="s">
        <v>287</v>
      </c>
      <c r="D13" s="1062"/>
      <c r="E13" s="225">
        <v>1</v>
      </c>
      <c r="F13" s="228">
        <v>6</v>
      </c>
      <c r="G13" s="1062">
        <f t="shared" si="0"/>
        <v>0</v>
      </c>
    </row>
    <row r="14" spans="2:9">
      <c r="B14" s="625">
        <v>1.3</v>
      </c>
      <c r="C14" s="1063" t="s">
        <v>288</v>
      </c>
      <c r="D14" s="1062"/>
      <c r="E14" s="225"/>
      <c r="G14" s="1062">
        <f t="shared" si="0"/>
        <v>0</v>
      </c>
    </row>
    <row r="15" spans="2:9" ht="12" customHeight="1">
      <c r="B15" s="625">
        <v>1.4</v>
      </c>
      <c r="C15" s="240" t="s">
        <v>289</v>
      </c>
      <c r="D15" s="1062"/>
      <c r="E15" s="225"/>
      <c r="G15" s="227">
        <f t="shared" si="0"/>
        <v>0</v>
      </c>
    </row>
    <row r="16" spans="2:9">
      <c r="B16" s="625">
        <v>1.5</v>
      </c>
      <c r="C16" s="240" t="s">
        <v>290</v>
      </c>
      <c r="D16" s="1062"/>
      <c r="E16" s="225"/>
      <c r="G16" s="227">
        <f t="shared" si="0"/>
        <v>0</v>
      </c>
    </row>
    <row r="17" spans="2:14">
      <c r="B17" s="625">
        <v>1.6</v>
      </c>
      <c r="C17" s="240" t="s">
        <v>291</v>
      </c>
      <c r="D17" s="1062"/>
      <c r="E17" s="225">
        <v>0.4</v>
      </c>
      <c r="F17" s="217">
        <v>6</v>
      </c>
      <c r="G17" s="227">
        <f t="shared" si="0"/>
        <v>0</v>
      </c>
    </row>
    <row r="18" spans="2:14">
      <c r="B18" s="625">
        <v>1.7</v>
      </c>
      <c r="C18" s="240" t="s">
        <v>292</v>
      </c>
      <c r="D18" s="1062"/>
      <c r="E18" s="225"/>
      <c r="G18" s="227">
        <f t="shared" si="0"/>
        <v>0</v>
      </c>
      <c r="K18" s="579"/>
    </row>
    <row r="19" spans="2:14">
      <c r="B19" s="625">
        <v>1.8</v>
      </c>
      <c r="C19" s="240" t="s">
        <v>32</v>
      </c>
      <c r="D19" s="1062"/>
      <c r="E19" s="225"/>
      <c r="G19" s="227">
        <f t="shared" si="0"/>
        <v>0</v>
      </c>
      <c r="J19" s="579"/>
    </row>
    <row r="20" spans="2:14">
      <c r="B20" s="625">
        <v>1.9</v>
      </c>
      <c r="C20" s="240" t="s">
        <v>389</v>
      </c>
      <c r="D20" s="626"/>
      <c r="E20" s="229"/>
      <c r="F20" s="230"/>
      <c r="G20" s="231">
        <f>F20*E20*D20</f>
        <v>0</v>
      </c>
    </row>
    <row r="21" spans="2:14">
      <c r="B21" s="232">
        <v>1.9</v>
      </c>
      <c r="C21" s="233"/>
      <c r="D21" s="234"/>
      <c r="E21" s="235"/>
      <c r="F21" s="236"/>
      <c r="G21" s="234">
        <f t="shared" si="0"/>
        <v>0</v>
      </c>
    </row>
    <row r="23" spans="2:14">
      <c r="C23" s="237" t="s">
        <v>303</v>
      </c>
      <c r="D23" s="212"/>
      <c r="E23" s="213"/>
      <c r="F23" s="238"/>
      <c r="G23" s="239">
        <f>SUM(G12:G21)</f>
        <v>0</v>
      </c>
      <c r="I23" s="579"/>
      <c r="K23" s="579"/>
    </row>
    <row r="24" spans="2:14">
      <c r="C24" s="237" t="s">
        <v>304</v>
      </c>
      <c r="D24" s="212"/>
      <c r="E24" s="213"/>
      <c r="F24" s="1054">
        <v>0.66290000000000004</v>
      </c>
      <c r="G24" s="239">
        <f>F24*G23</f>
        <v>0</v>
      </c>
      <c r="N24" s="208"/>
    </row>
    <row r="25" spans="2:14">
      <c r="C25" s="237" t="s">
        <v>305</v>
      </c>
      <c r="D25" s="212"/>
      <c r="E25" s="213"/>
      <c r="F25" s="238"/>
      <c r="G25" s="239">
        <f>G24+G23</f>
        <v>0</v>
      </c>
      <c r="I25" s="283"/>
    </row>
    <row r="27" spans="2:14">
      <c r="B27" s="210" t="s">
        <v>306</v>
      </c>
      <c r="C27" s="211" t="s">
        <v>307</v>
      </c>
      <c r="D27" s="212"/>
      <c r="E27" s="213"/>
      <c r="F27" s="214"/>
      <c r="G27" s="215"/>
    </row>
    <row r="29" spans="2:14">
      <c r="B29" s="247">
        <v>2.1</v>
      </c>
      <c r="C29" s="252" t="s">
        <v>308</v>
      </c>
      <c r="D29" s="224"/>
      <c r="E29" s="1058"/>
      <c r="F29" s="270"/>
      <c r="G29" s="224">
        <f>F29*E29*D29</f>
        <v>0</v>
      </c>
    </row>
    <row r="30" spans="2:14">
      <c r="B30" s="222">
        <v>2.2000000000000002</v>
      </c>
      <c r="C30" s="240" t="s">
        <v>309</v>
      </c>
      <c r="D30" s="241"/>
      <c r="E30" s="242">
        <v>1</v>
      </c>
      <c r="F30" s="243">
        <v>6</v>
      </c>
      <c r="G30" s="241">
        <f>F30*E30*D30</f>
        <v>0</v>
      </c>
    </row>
    <row r="31" spans="2:14">
      <c r="B31" s="244">
        <v>2.2999999999999998</v>
      </c>
      <c r="C31" s="245" t="s">
        <v>310</v>
      </c>
      <c r="D31" s="227"/>
      <c r="E31" s="1059"/>
      <c r="G31" s="227">
        <f>F31*E31*D31</f>
        <v>0</v>
      </c>
    </row>
    <row r="32" spans="2:14">
      <c r="B32" s="244">
        <v>2.4</v>
      </c>
      <c r="C32" s="245" t="s">
        <v>311</v>
      </c>
      <c r="D32" s="227"/>
      <c r="E32" s="1059"/>
      <c r="G32" s="227">
        <f>F32*E32*D32</f>
        <v>0</v>
      </c>
    </row>
    <row r="33" spans="2:13">
      <c r="B33" s="275">
        <v>2.5</v>
      </c>
      <c r="C33" s="261" t="s">
        <v>312</v>
      </c>
      <c r="D33" s="231"/>
      <c r="E33" s="1060"/>
      <c r="F33" s="230"/>
      <c r="G33" s="231">
        <f>F33*E33*D33</f>
        <v>0</v>
      </c>
    </row>
    <row r="35" spans="2:13">
      <c r="C35" s="237" t="s">
        <v>303</v>
      </c>
      <c r="D35" s="212"/>
      <c r="E35" s="213"/>
      <c r="F35" s="238"/>
      <c r="G35" s="241">
        <f>SUM(G29:G33)</f>
        <v>0</v>
      </c>
      <c r="I35" s="579"/>
    </row>
    <row r="36" spans="2:13">
      <c r="C36" s="237" t="s">
        <v>304</v>
      </c>
      <c r="D36" s="212"/>
      <c r="E36" s="213"/>
      <c r="F36" s="1054">
        <v>0.66290000000000004</v>
      </c>
      <c r="G36" s="241">
        <f>F36*G35</f>
        <v>0</v>
      </c>
    </row>
    <row r="37" spans="2:13">
      <c r="C37" s="237" t="s">
        <v>305</v>
      </c>
      <c r="D37" s="212"/>
      <c r="E37" s="213"/>
      <c r="F37" s="238"/>
      <c r="G37" s="239">
        <f>G36+G35</f>
        <v>0</v>
      </c>
      <c r="I37" s="283"/>
      <c r="J37" s="216"/>
    </row>
    <row r="39" spans="2:13">
      <c r="B39" s="210" t="s">
        <v>313</v>
      </c>
      <c r="C39" s="211" t="s">
        <v>314</v>
      </c>
      <c r="D39" s="212"/>
      <c r="E39" s="213"/>
      <c r="F39" s="214"/>
      <c r="G39" s="215"/>
    </row>
    <row r="41" spans="2:13">
      <c r="B41" s="222">
        <v>3.1</v>
      </c>
      <c r="C41" s="213" t="s">
        <v>315</v>
      </c>
      <c r="D41" s="241">
        <f>+G5</f>
        <v>0</v>
      </c>
      <c r="E41" s="246">
        <v>0.01</v>
      </c>
      <c r="F41" s="243"/>
      <c r="G41" s="241">
        <f>+D41*E41</f>
        <v>0</v>
      </c>
    </row>
    <row r="43" spans="2:13">
      <c r="C43" s="237" t="s">
        <v>316</v>
      </c>
      <c r="D43" s="212"/>
      <c r="E43" s="213"/>
      <c r="F43" s="238"/>
      <c r="G43" s="239">
        <f>SUM(G41:G41)</f>
        <v>0</v>
      </c>
      <c r="I43" s="1120"/>
      <c r="M43" s="205"/>
    </row>
    <row r="45" spans="2:13">
      <c r="B45" s="210" t="s">
        <v>317</v>
      </c>
      <c r="C45" s="211" t="s">
        <v>318</v>
      </c>
      <c r="D45" s="212"/>
      <c r="E45" s="213"/>
      <c r="F45" s="214"/>
      <c r="G45" s="215"/>
    </row>
    <row r="46" spans="2:13">
      <c r="M46" s="579"/>
    </row>
    <row r="47" spans="2:13">
      <c r="B47" s="247">
        <v>4.0999999999999996</v>
      </c>
      <c r="C47" s="223" t="s">
        <v>319</v>
      </c>
      <c r="D47" s="248">
        <f>+$G$5</f>
        <v>0</v>
      </c>
      <c r="E47" s="249"/>
      <c r="F47" s="250"/>
      <c r="G47" s="224">
        <f t="shared" ref="G47:G55" si="1">+E47*D47</f>
        <v>0</v>
      </c>
    </row>
    <row r="48" spans="2:13">
      <c r="B48" s="251">
        <v>4.0999999999999996</v>
      </c>
      <c r="C48" s="252" t="s">
        <v>320</v>
      </c>
      <c r="D48" s="253">
        <f>+$G$5</f>
        <v>0</v>
      </c>
      <c r="E48" s="254">
        <v>0.02</v>
      </c>
      <c r="F48" s="255"/>
      <c r="G48" s="224">
        <f t="shared" si="1"/>
        <v>0</v>
      </c>
      <c r="I48" s="205"/>
      <c r="J48" s="579"/>
      <c r="K48" s="205"/>
    </row>
    <row r="49" spans="2:11">
      <c r="B49" s="251">
        <f t="shared" ref="B49:B51" si="2">+B48+0.1</f>
        <v>4.1999999999999993</v>
      </c>
      <c r="C49" s="245"/>
      <c r="D49" s="256"/>
      <c r="E49" s="257"/>
      <c r="F49" s="258"/>
      <c r="G49" s="227">
        <f t="shared" si="1"/>
        <v>0</v>
      </c>
    </row>
    <row r="50" spans="2:11">
      <c r="B50" s="251">
        <f t="shared" si="2"/>
        <v>4.2999999999999989</v>
      </c>
      <c r="C50" s="245"/>
      <c r="D50" s="256"/>
      <c r="E50" s="257"/>
      <c r="F50" s="258"/>
      <c r="G50" s="227">
        <f t="shared" si="1"/>
        <v>0</v>
      </c>
    </row>
    <row r="51" spans="2:11">
      <c r="B51" s="251">
        <f t="shared" si="2"/>
        <v>4.3999999999999986</v>
      </c>
      <c r="C51" s="245"/>
      <c r="D51" s="256"/>
      <c r="E51" s="257"/>
      <c r="F51" s="258"/>
      <c r="G51" s="227">
        <f t="shared" si="1"/>
        <v>0</v>
      </c>
    </row>
    <row r="52" spans="2:11">
      <c r="B52" s="251">
        <v>4.2</v>
      </c>
      <c r="C52" s="245" t="s">
        <v>321</v>
      </c>
      <c r="D52" s="256">
        <f t="shared" ref="D52" si="3">+$G$5</f>
        <v>0</v>
      </c>
      <c r="E52" s="257">
        <v>0.02</v>
      </c>
      <c r="F52" s="258"/>
      <c r="G52" s="227">
        <f t="shared" si="1"/>
        <v>0</v>
      </c>
      <c r="I52" s="205"/>
    </row>
    <row r="53" spans="2:11">
      <c r="B53" s="259">
        <v>4.3</v>
      </c>
      <c r="C53" s="245" t="s">
        <v>322</v>
      </c>
      <c r="D53" s="256">
        <f>+$G$5</f>
        <v>0</v>
      </c>
      <c r="E53" s="257">
        <v>0.05</v>
      </c>
      <c r="F53" s="258"/>
      <c r="G53" s="227">
        <f t="shared" si="1"/>
        <v>0</v>
      </c>
      <c r="I53" s="579"/>
    </row>
    <row r="54" spans="2:11">
      <c r="B54" s="259">
        <v>4.4000000000000004</v>
      </c>
      <c r="C54" s="245"/>
      <c r="D54" s="256"/>
      <c r="E54" s="257"/>
      <c r="F54" s="258"/>
      <c r="G54" s="227">
        <f t="shared" si="1"/>
        <v>0</v>
      </c>
      <c r="K54" s="205"/>
    </row>
    <row r="55" spans="2:11">
      <c r="B55" s="260">
        <v>4.5</v>
      </c>
      <c r="C55" s="261"/>
      <c r="D55" s="262"/>
      <c r="E55" s="257"/>
      <c r="F55" s="258"/>
      <c r="G55" s="227">
        <f t="shared" si="1"/>
        <v>0</v>
      </c>
    </row>
    <row r="56" spans="2:11">
      <c r="B56" s="263"/>
      <c r="C56" s="264"/>
      <c r="D56" s="265"/>
      <c r="E56" s="266"/>
      <c r="F56" s="267"/>
      <c r="G56" s="231"/>
    </row>
    <row r="57" spans="2:11">
      <c r="C57" s="237" t="s">
        <v>323</v>
      </c>
      <c r="D57" s="212"/>
      <c r="E57" s="213"/>
      <c r="F57" s="238"/>
      <c r="G57" s="239">
        <f>SUM(G47:G55)</f>
        <v>0</v>
      </c>
      <c r="I57" s="1120"/>
    </row>
    <row r="59" spans="2:11">
      <c r="B59" s="210" t="s">
        <v>324</v>
      </c>
      <c r="C59" s="211" t="s">
        <v>325</v>
      </c>
      <c r="D59" s="212"/>
      <c r="E59" s="213"/>
      <c r="F59" s="214"/>
      <c r="G59" s="215"/>
    </row>
    <row r="60" spans="2:11" ht="15.6" customHeight="1"/>
    <row r="61" spans="2:11">
      <c r="B61" s="247">
        <v>5.0999999999999996</v>
      </c>
      <c r="C61" s="223" t="s">
        <v>326</v>
      </c>
      <c r="D61" s="248"/>
      <c r="E61" s="249"/>
      <c r="F61" s="226">
        <v>0</v>
      </c>
      <c r="G61" s="224">
        <f t="shared" ref="G61:G66" si="4">F61*E61*D61</f>
        <v>0</v>
      </c>
    </row>
    <row r="62" spans="2:11">
      <c r="B62" s="244">
        <v>5.2</v>
      </c>
      <c r="C62" s="200" t="s">
        <v>327</v>
      </c>
      <c r="D62" s="586"/>
      <c r="E62" s="225"/>
      <c r="F62" s="228">
        <v>0</v>
      </c>
      <c r="G62" s="227">
        <f t="shared" si="4"/>
        <v>0</v>
      </c>
    </row>
    <row r="63" spans="2:11">
      <c r="B63" s="244">
        <v>5.3</v>
      </c>
      <c r="C63" s="200" t="s">
        <v>328</v>
      </c>
      <c r="D63" s="586"/>
      <c r="E63" s="225"/>
      <c r="F63" s="228">
        <v>0</v>
      </c>
      <c r="G63" s="227">
        <f t="shared" si="4"/>
        <v>0</v>
      </c>
    </row>
    <row r="64" spans="2:11">
      <c r="B64" s="244">
        <v>5.4</v>
      </c>
      <c r="C64" s="200" t="s">
        <v>329</v>
      </c>
      <c r="D64" s="586"/>
      <c r="E64" s="225"/>
      <c r="F64" s="228">
        <v>0</v>
      </c>
      <c r="G64" s="227">
        <f t="shared" si="4"/>
        <v>0</v>
      </c>
    </row>
    <row r="65" spans="2:13">
      <c r="B65" s="247">
        <v>5.5</v>
      </c>
      <c r="C65" s="223" t="s">
        <v>330</v>
      </c>
      <c r="D65" s="248">
        <v>0</v>
      </c>
      <c r="E65" s="249">
        <v>0</v>
      </c>
      <c r="F65" s="226">
        <v>0</v>
      </c>
      <c r="G65" s="224"/>
    </row>
    <row r="66" spans="2:13">
      <c r="B66" s="222">
        <v>5.6</v>
      </c>
      <c r="C66" s="240" t="s">
        <v>331</v>
      </c>
      <c r="D66" s="241">
        <v>0</v>
      </c>
      <c r="E66" s="242">
        <v>0</v>
      </c>
      <c r="F66" s="243"/>
      <c r="G66" s="241">
        <f t="shared" si="4"/>
        <v>0</v>
      </c>
    </row>
    <row r="68" spans="2:13">
      <c r="C68" s="252" t="s">
        <v>332</v>
      </c>
      <c r="D68" s="269"/>
      <c r="E68" s="223"/>
      <c r="F68" s="270"/>
      <c r="G68" s="239">
        <f>SUM(G61:G67)</f>
        <v>0</v>
      </c>
    </row>
    <row r="69" spans="2:13">
      <c r="C69" s="245" t="s">
        <v>333</v>
      </c>
      <c r="F69" s="1052"/>
      <c r="G69" s="239">
        <f>F69*G68</f>
        <v>0</v>
      </c>
    </row>
    <row r="70" spans="2:13">
      <c r="C70" s="261" t="s">
        <v>334</v>
      </c>
      <c r="D70" s="265"/>
      <c r="E70" s="264"/>
      <c r="F70" s="271"/>
      <c r="G70" s="239">
        <f>G69+G68</f>
        <v>0</v>
      </c>
    </row>
    <row r="71" spans="2:13">
      <c r="F71" s="272"/>
    </row>
    <row r="72" spans="2:13">
      <c r="B72" s="210">
        <v>6</v>
      </c>
      <c r="C72" s="211" t="s">
        <v>335</v>
      </c>
      <c r="D72" s="212"/>
      <c r="E72" s="213"/>
      <c r="F72" s="214"/>
      <c r="G72" s="215"/>
      <c r="K72" s="205"/>
    </row>
    <row r="74" spans="2:13" hidden="1">
      <c r="B74" s="232">
        <v>6.1</v>
      </c>
      <c r="C74" s="273" t="s">
        <v>336</v>
      </c>
      <c r="D74" s="274">
        <v>2000000</v>
      </c>
      <c r="E74" s="235">
        <v>1</v>
      </c>
      <c r="F74" s="268"/>
      <c r="G74" s="234">
        <f>F74*E74*D74</f>
        <v>0</v>
      </c>
    </row>
    <row r="75" spans="2:13" hidden="1">
      <c r="B75" s="275">
        <v>6.2</v>
      </c>
      <c r="C75" s="264" t="s">
        <v>337</v>
      </c>
      <c r="D75" s="262">
        <v>150000</v>
      </c>
      <c r="E75" s="229">
        <v>0</v>
      </c>
      <c r="F75" s="276">
        <f>+$D$5</f>
        <v>5.5</v>
      </c>
      <c r="G75" s="231">
        <f>F75*E75*D75</f>
        <v>0</v>
      </c>
    </row>
    <row r="76" spans="2:13" hidden="1"/>
    <row r="77" spans="2:13">
      <c r="C77" s="237" t="s">
        <v>338</v>
      </c>
      <c r="D77" s="212"/>
      <c r="E77" s="213"/>
      <c r="F77" s="214"/>
      <c r="G77" s="277">
        <f>SUM(G74:G76)</f>
        <v>0</v>
      </c>
    </row>
    <row r="78" spans="2:13">
      <c r="F78" s="272"/>
    </row>
    <row r="79" spans="2:13">
      <c r="B79" s="278">
        <v>1</v>
      </c>
      <c r="C79" s="211" t="s">
        <v>339</v>
      </c>
      <c r="D79" s="212"/>
      <c r="E79" s="213"/>
      <c r="F79" s="279">
        <f>'PRESUP PROY 75 '!E80</f>
        <v>0.2414</v>
      </c>
      <c r="G79" s="280">
        <f>+G25+G37+G43+G57+G70+G77</f>
        <v>0</v>
      </c>
      <c r="I79" s="1121"/>
    </row>
    <row r="80" spans="2:13">
      <c r="B80" s="281"/>
      <c r="F80" s="282"/>
      <c r="G80" s="283"/>
      <c r="K80" s="205"/>
      <c r="M80" s="585"/>
    </row>
    <row r="81" spans="2:13">
      <c r="B81" s="281">
        <v>2</v>
      </c>
      <c r="C81" s="211" t="s">
        <v>340</v>
      </c>
      <c r="D81" s="212"/>
      <c r="E81" s="213"/>
      <c r="F81" s="279">
        <v>5.8599999999999999E-2</v>
      </c>
      <c r="G81" s="280">
        <f>+ROUND(G6*F81,0)</f>
        <v>0</v>
      </c>
      <c r="I81" s="283"/>
      <c r="K81" s="205"/>
      <c r="M81" s="585"/>
    </row>
    <row r="82" spans="2:13">
      <c r="F82" s="284"/>
    </row>
    <row r="83" spans="2:13">
      <c r="B83" s="237"/>
      <c r="C83" s="211" t="s">
        <v>341</v>
      </c>
      <c r="D83" s="212"/>
      <c r="E83" s="213"/>
      <c r="F83" s="1053">
        <f>+SUM(F79:F81)</f>
        <v>0.3</v>
      </c>
      <c r="G83" s="280">
        <f>+SUM(G79:G81)</f>
        <v>0</v>
      </c>
      <c r="I83" s="1122"/>
      <c r="K83" s="585"/>
    </row>
    <row r="84" spans="2:13">
      <c r="K84" s="585"/>
    </row>
    <row r="86" spans="2:13" ht="12.75">
      <c r="C86" s="285"/>
      <c r="D86" s="265"/>
      <c r="I86" s="585"/>
    </row>
    <row r="87" spans="2:13" ht="12.75">
      <c r="C87" s="1151" t="s">
        <v>342</v>
      </c>
      <c r="D87" s="1151"/>
    </row>
  </sheetData>
  <mergeCells count="2">
    <mergeCell ref="B2:G4"/>
    <mergeCell ref="C87:D87"/>
  </mergeCells>
  <pageMargins left="0.70866141732283472" right="0.70866141732283472" top="0.74803149606299213" bottom="0.74803149606299213" header="0.31496062992125984" footer="0.31496062992125984"/>
  <pageSetup scale="70" orientation="portrait" r:id="rId1"/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Z24"/>
  <sheetViews>
    <sheetView showGridLines="0" view="pageBreakPreview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0.7109375" style="4" customWidth="1"/>
    <col min="9" max="9" width="10" style="5" customWidth="1"/>
    <col min="10" max="12" width="10.7109375" style="5" customWidth="1"/>
    <col min="13" max="13" width="12.7109375" style="5" customWidth="1"/>
    <col min="14" max="14" width="5.7109375" style="4" customWidth="1"/>
    <col min="15" max="20" width="6.85546875" style="4" customWidth="1"/>
    <col min="21" max="21" width="31.140625" style="4" customWidth="1"/>
    <col min="22" max="22" width="9.140625" style="4" customWidth="1"/>
    <col min="23" max="16384" width="11.42578125" style="4"/>
  </cols>
  <sheetData>
    <row r="1" spans="2:26" ht="5.0999999999999996" customHeight="1"/>
    <row r="2" spans="2:26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  <c r="O2" s="6"/>
      <c r="P2" s="7"/>
      <c r="Q2" s="7"/>
      <c r="R2" s="1342"/>
      <c r="S2" s="1342"/>
      <c r="T2" s="1343"/>
      <c r="U2" s="1346" t="s">
        <v>74</v>
      </c>
      <c r="V2" s="1347"/>
      <c r="W2" s="1348" t="s">
        <v>75</v>
      </c>
      <c r="X2" s="1349"/>
      <c r="Y2" s="1349"/>
      <c r="Z2" s="1350"/>
    </row>
    <row r="3" spans="2:26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  <c r="O3" s="8"/>
      <c r="P3" s="9"/>
      <c r="Q3" s="9"/>
      <c r="R3" s="1344"/>
      <c r="S3" s="1344"/>
      <c r="T3" s="1345"/>
      <c r="U3" s="1354" t="s">
        <v>76</v>
      </c>
      <c r="V3" s="1355"/>
      <c r="W3" s="1351"/>
      <c r="X3" s="1352"/>
      <c r="Y3" s="1352"/>
      <c r="Z3" s="1353"/>
    </row>
    <row r="4" spans="2:26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  <c r="O4" s="1356"/>
      <c r="P4" s="1357"/>
      <c r="Q4" s="1357"/>
      <c r="R4" s="1357"/>
      <c r="S4" s="1357"/>
      <c r="T4" s="1357"/>
      <c r="U4" s="1357"/>
      <c r="V4" s="1357"/>
      <c r="W4" s="1357"/>
      <c r="X4" s="1357"/>
      <c r="Y4" s="1357"/>
      <c r="Z4" s="1358"/>
    </row>
    <row r="5" spans="2:26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 t="s">
        <v>259</v>
      </c>
      <c r="I5" s="1289"/>
      <c r="J5" s="1289"/>
      <c r="K5" s="1289"/>
      <c r="L5" s="1289"/>
      <c r="M5" s="1290"/>
      <c r="O5" s="1341" t="s">
        <v>77</v>
      </c>
      <c r="P5" s="1341"/>
      <c r="Q5" s="10"/>
      <c r="R5" s="46" t="s">
        <v>78</v>
      </c>
      <c r="S5" s="11"/>
      <c r="T5" s="12" t="s">
        <v>79</v>
      </c>
      <c r="U5" s="1288" t="s">
        <v>258</v>
      </c>
      <c r="V5" s="1289"/>
      <c r="W5" s="1289"/>
      <c r="X5" s="1289"/>
      <c r="Y5" s="1289"/>
      <c r="Z5" s="1290"/>
    </row>
    <row r="6" spans="2:26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  <c r="O6" s="13"/>
      <c r="P6" s="14"/>
      <c r="Q6" s="14"/>
      <c r="R6" s="14"/>
      <c r="S6" s="14"/>
      <c r="T6" s="14"/>
      <c r="U6" s="14"/>
      <c r="V6" s="15"/>
      <c r="W6" s="15"/>
      <c r="X6" s="15"/>
      <c r="Y6" s="15"/>
      <c r="Z6" s="16"/>
    </row>
    <row r="7" spans="2:26" ht="24.95" customHeight="1">
      <c r="B7" s="44" t="s">
        <v>80</v>
      </c>
      <c r="C7" s="17">
        <v>17</v>
      </c>
      <c r="D7" s="1330" t="s">
        <v>81</v>
      </c>
      <c r="E7" s="1331"/>
      <c r="F7" s="1362" t="s">
        <v>128</v>
      </c>
      <c r="G7" s="1363"/>
      <c r="H7" s="1364"/>
      <c r="I7" s="42" t="s">
        <v>82</v>
      </c>
      <c r="J7" s="18" t="s">
        <v>0</v>
      </c>
      <c r="K7" s="1332" t="s">
        <v>83</v>
      </c>
      <c r="L7" s="1333"/>
      <c r="M7" s="19">
        <f>SUM(M11:M16)</f>
        <v>3</v>
      </c>
      <c r="O7" s="44" t="s">
        <v>80</v>
      </c>
      <c r="P7" s="17">
        <v>17</v>
      </c>
      <c r="Q7" s="1330" t="s">
        <v>81</v>
      </c>
      <c r="R7" s="1331"/>
      <c r="S7" s="1362" t="s">
        <v>128</v>
      </c>
      <c r="T7" s="1363"/>
      <c r="U7" s="1364"/>
      <c r="V7" s="42" t="s">
        <v>82</v>
      </c>
      <c r="W7" s="18" t="s">
        <v>0</v>
      </c>
      <c r="X7" s="1332" t="s">
        <v>83</v>
      </c>
      <c r="Y7" s="1333"/>
      <c r="Z7" s="19">
        <f>SUM(Z11:Z16)</f>
        <v>2</v>
      </c>
    </row>
    <row r="8" spans="2:26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  <c r="O8" s="13"/>
      <c r="P8" s="14"/>
      <c r="Q8" s="14"/>
      <c r="R8" s="14"/>
      <c r="S8" s="14"/>
      <c r="T8" s="14"/>
      <c r="U8" s="14"/>
      <c r="V8" s="15"/>
      <c r="W8" s="15"/>
      <c r="X8" s="15"/>
      <c r="Y8" s="15"/>
      <c r="Z8" s="16"/>
    </row>
    <row r="9" spans="2:26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  <c r="O9" s="1334" t="s">
        <v>84</v>
      </c>
      <c r="P9" s="1334"/>
      <c r="Q9" s="1334"/>
      <c r="R9" s="1334"/>
      <c r="S9" s="1334"/>
      <c r="T9" s="1334"/>
      <c r="U9" s="1334" t="s">
        <v>85</v>
      </c>
      <c r="V9" s="1336" t="s">
        <v>86</v>
      </c>
      <c r="W9" s="1336"/>
      <c r="X9" s="1336"/>
      <c r="Y9" s="1332"/>
      <c r="Z9" s="1337" t="s">
        <v>87</v>
      </c>
    </row>
    <row r="10" spans="2:26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  <c r="O10" s="1334"/>
      <c r="P10" s="1334"/>
      <c r="Q10" s="1334"/>
      <c r="R10" s="1334"/>
      <c r="S10" s="1334"/>
      <c r="T10" s="1334"/>
      <c r="U10" s="1335"/>
      <c r="V10" s="45" t="s">
        <v>0</v>
      </c>
      <c r="W10" s="45" t="s">
        <v>88</v>
      </c>
      <c r="X10" s="45" t="s">
        <v>89</v>
      </c>
      <c r="Y10" s="43" t="s">
        <v>90</v>
      </c>
      <c r="Z10" s="1337"/>
    </row>
    <row r="11" spans="2:26" ht="18.75" customHeight="1">
      <c r="B11" s="1338"/>
      <c r="C11" s="1339"/>
      <c r="D11" s="1339"/>
      <c r="E11" s="1339"/>
      <c r="F11" s="1339"/>
      <c r="G11" s="1365"/>
      <c r="H11" s="20" t="s">
        <v>177</v>
      </c>
      <c r="I11" s="21">
        <v>1</v>
      </c>
      <c r="J11" s="21"/>
      <c r="K11" s="21"/>
      <c r="L11" s="21"/>
      <c r="M11" s="149">
        <f>+PRODUCT(I11:L11)</f>
        <v>1</v>
      </c>
      <c r="O11" s="1338"/>
      <c r="P11" s="1339"/>
      <c r="Q11" s="1339"/>
      <c r="R11" s="1339"/>
      <c r="S11" s="1339"/>
      <c r="T11" s="1365"/>
      <c r="U11" s="20" t="s">
        <v>274</v>
      </c>
      <c r="V11" s="21">
        <v>2</v>
      </c>
      <c r="W11" s="21"/>
      <c r="X11" s="21"/>
      <c r="Y11" s="21"/>
      <c r="Z11" s="149">
        <f>+PRODUCT(V11:Y11)</f>
        <v>2</v>
      </c>
    </row>
    <row r="12" spans="2:26">
      <c r="B12" s="1338"/>
      <c r="C12" s="1339"/>
      <c r="D12" s="1339"/>
      <c r="E12" s="1339"/>
      <c r="F12" s="1339"/>
      <c r="G12" s="1365"/>
      <c r="H12" s="20" t="s">
        <v>243</v>
      </c>
      <c r="I12" s="21">
        <v>2</v>
      </c>
      <c r="J12" s="21"/>
      <c r="K12" s="21"/>
      <c r="L12" s="21"/>
      <c r="M12" s="149">
        <f t="shared" ref="M12" si="0">+PRODUCT(I12:L12)</f>
        <v>2</v>
      </c>
      <c r="O12" s="1338"/>
      <c r="P12" s="1339"/>
      <c r="Q12" s="1339"/>
      <c r="R12" s="1339"/>
      <c r="S12" s="1339"/>
      <c r="T12" s="1365"/>
      <c r="U12" s="20"/>
      <c r="V12" s="21"/>
      <c r="W12" s="21"/>
      <c r="X12" s="21"/>
      <c r="Y12" s="21"/>
      <c r="Z12" s="149"/>
    </row>
    <row r="13" spans="2:26">
      <c r="B13" s="1338"/>
      <c r="C13" s="1339"/>
      <c r="D13" s="1339"/>
      <c r="E13" s="1339"/>
      <c r="F13" s="1339"/>
      <c r="G13" s="1365"/>
      <c r="H13" s="20"/>
      <c r="I13" s="21"/>
      <c r="J13" s="21"/>
      <c r="K13" s="21"/>
      <c r="L13" s="21"/>
      <c r="M13" s="149"/>
      <c r="O13" s="1338"/>
      <c r="P13" s="1339"/>
      <c r="Q13" s="1339"/>
      <c r="R13" s="1339"/>
      <c r="S13" s="1339"/>
      <c r="T13" s="1365"/>
      <c r="U13" s="182"/>
      <c r="V13" s="182"/>
      <c r="W13" s="182"/>
      <c r="X13" s="182"/>
      <c r="Y13" s="182"/>
      <c r="Z13" s="182"/>
    </row>
    <row r="14" spans="2:26" ht="15" customHeight="1">
      <c r="B14" s="1338"/>
      <c r="C14" s="1339"/>
      <c r="D14" s="1339"/>
      <c r="E14" s="1339"/>
      <c r="F14" s="1339"/>
      <c r="G14" s="1365"/>
      <c r="H14" s="20"/>
      <c r="I14" s="21"/>
      <c r="J14" s="21"/>
      <c r="K14" s="21"/>
      <c r="L14" s="21"/>
      <c r="M14" s="22">
        <f t="shared" ref="M14:M20" si="1">+K14</f>
        <v>0</v>
      </c>
      <c r="O14" s="1338"/>
      <c r="P14" s="1339"/>
      <c r="Q14" s="1339"/>
      <c r="R14" s="1339"/>
      <c r="S14" s="1339"/>
      <c r="T14" s="1365"/>
      <c r="U14" s="20"/>
      <c r="V14" s="21"/>
      <c r="W14" s="21"/>
      <c r="X14" s="21"/>
      <c r="Y14" s="21"/>
      <c r="Z14" s="22">
        <f t="shared" ref="Z14:Z20" si="2">+X14</f>
        <v>0</v>
      </c>
    </row>
    <row r="15" spans="2:26" ht="15" customHeight="1">
      <c r="B15" s="1338"/>
      <c r="C15" s="1339"/>
      <c r="D15" s="1339"/>
      <c r="E15" s="1339"/>
      <c r="F15" s="1339"/>
      <c r="G15" s="1365"/>
      <c r="H15" s="153"/>
      <c r="I15" s="21"/>
      <c r="J15" s="21"/>
      <c r="K15" s="21"/>
      <c r="L15" s="21"/>
      <c r="M15" s="22">
        <f t="shared" si="1"/>
        <v>0</v>
      </c>
      <c r="O15" s="1338"/>
      <c r="P15" s="1339"/>
      <c r="Q15" s="1339"/>
      <c r="R15" s="1339"/>
      <c r="S15" s="1339"/>
      <c r="T15" s="1365"/>
      <c r="U15" s="153"/>
      <c r="V15" s="21"/>
      <c r="W15" s="21"/>
      <c r="X15" s="21"/>
      <c r="Y15" s="21"/>
      <c r="Z15" s="22">
        <f t="shared" si="2"/>
        <v>0</v>
      </c>
    </row>
    <row r="16" spans="2:26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1"/>
        <v>0</v>
      </c>
      <c r="O16" s="1338"/>
      <c r="P16" s="1339"/>
      <c r="Q16" s="1339"/>
      <c r="R16" s="1339"/>
      <c r="S16" s="1339"/>
      <c r="T16" s="1365"/>
      <c r="U16" s="20"/>
      <c r="V16" s="21"/>
      <c r="W16" s="21"/>
      <c r="X16" s="21"/>
      <c r="Y16" s="21"/>
      <c r="Z16" s="22">
        <f t="shared" si="2"/>
        <v>0</v>
      </c>
    </row>
    <row r="17" spans="2:26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1"/>
        <v>0</v>
      </c>
      <c r="O17" s="1338"/>
      <c r="P17" s="1339"/>
      <c r="Q17" s="1339"/>
      <c r="R17" s="1339"/>
      <c r="S17" s="1339"/>
      <c r="T17" s="1365"/>
      <c r="U17" s="20"/>
      <c r="V17" s="21"/>
      <c r="W17" s="21"/>
      <c r="X17" s="21"/>
      <c r="Y17" s="21"/>
      <c r="Z17" s="22">
        <f t="shared" si="2"/>
        <v>0</v>
      </c>
    </row>
    <row r="18" spans="2:26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1"/>
        <v>0</v>
      </c>
      <c r="O18" s="1338"/>
      <c r="P18" s="1339"/>
      <c r="Q18" s="1339"/>
      <c r="R18" s="1339"/>
      <c r="S18" s="1339"/>
      <c r="T18" s="1365"/>
      <c r="U18" s="20"/>
      <c r="V18" s="21"/>
      <c r="W18" s="21"/>
      <c r="X18" s="21"/>
      <c r="Y18" s="21"/>
      <c r="Z18" s="22">
        <f t="shared" si="2"/>
        <v>0</v>
      </c>
    </row>
    <row r="19" spans="2:26" ht="15" customHeight="1">
      <c r="B19" s="1338"/>
      <c r="C19" s="1339"/>
      <c r="D19" s="1339"/>
      <c r="E19" s="1339"/>
      <c r="F19" s="1339"/>
      <c r="G19" s="1365"/>
      <c r="H19" s="20"/>
      <c r="I19" s="21"/>
      <c r="J19" s="21"/>
      <c r="K19" s="21"/>
      <c r="L19" s="21"/>
      <c r="M19" s="22">
        <f t="shared" si="1"/>
        <v>0</v>
      </c>
      <c r="O19" s="1338"/>
      <c r="P19" s="1339"/>
      <c r="Q19" s="1339"/>
      <c r="R19" s="1339"/>
      <c r="S19" s="1339"/>
      <c r="T19" s="1365"/>
      <c r="U19" s="20"/>
      <c r="V19" s="21"/>
      <c r="W19" s="21"/>
      <c r="X19" s="21"/>
      <c r="Y19" s="21"/>
      <c r="Z19" s="22">
        <f t="shared" si="2"/>
        <v>0</v>
      </c>
    </row>
    <row r="20" spans="2:26" ht="15" customHeight="1">
      <c r="B20" s="1338"/>
      <c r="C20" s="1339"/>
      <c r="D20" s="1339"/>
      <c r="E20" s="1339"/>
      <c r="F20" s="1339"/>
      <c r="G20" s="1365"/>
      <c r="H20" s="20"/>
      <c r="I20" s="21"/>
      <c r="J20" s="21"/>
      <c r="K20" s="21"/>
      <c r="L20" s="21"/>
      <c r="M20" s="22">
        <f t="shared" si="1"/>
        <v>0</v>
      </c>
      <c r="O20" s="1338"/>
      <c r="P20" s="1339"/>
      <c r="Q20" s="1339"/>
      <c r="R20" s="1339"/>
      <c r="S20" s="1339"/>
      <c r="T20" s="1365"/>
      <c r="U20" s="20"/>
      <c r="V20" s="21"/>
      <c r="W20" s="21"/>
      <c r="X20" s="21"/>
      <c r="Y20" s="21"/>
      <c r="Z20" s="22">
        <f t="shared" si="2"/>
        <v>0</v>
      </c>
    </row>
    <row r="21" spans="2:26" ht="15" customHeight="1">
      <c r="B21" s="23" t="s">
        <v>91</v>
      </c>
      <c r="C21" s="1314"/>
      <c r="D21" s="1315"/>
      <c r="E21" s="1315"/>
      <c r="F21" s="1315"/>
      <c r="G21" s="1315"/>
      <c r="H21" s="1366" t="s">
        <v>92</v>
      </c>
      <c r="I21" s="1367"/>
      <c r="J21" s="24" t="s">
        <v>91</v>
      </c>
      <c r="K21" s="1359"/>
      <c r="L21" s="1360"/>
      <c r="M21" s="1361"/>
      <c r="O21" s="23" t="s">
        <v>91</v>
      </c>
      <c r="P21" s="1314"/>
      <c r="Q21" s="1315"/>
      <c r="R21" s="1315"/>
      <c r="S21" s="1315"/>
      <c r="T21" s="1315"/>
      <c r="U21" s="1366" t="s">
        <v>92</v>
      </c>
      <c r="V21" s="1367"/>
      <c r="W21" s="24" t="s">
        <v>91</v>
      </c>
      <c r="X21" s="1359"/>
      <c r="Y21" s="1360"/>
      <c r="Z21" s="1361"/>
    </row>
    <row r="22" spans="2:26" ht="15" customHeight="1">
      <c r="B22" s="23" t="s">
        <v>93</v>
      </c>
      <c r="C22" s="1325"/>
      <c r="D22" s="1326"/>
      <c r="E22" s="1326"/>
      <c r="F22" s="1326"/>
      <c r="G22" s="1326"/>
      <c r="H22" s="1275"/>
      <c r="I22" s="1276"/>
      <c r="J22" s="24" t="s">
        <v>93</v>
      </c>
      <c r="K22" s="1359" t="s">
        <v>94</v>
      </c>
      <c r="L22" s="1360"/>
      <c r="M22" s="1361"/>
      <c r="O22" s="23" t="s">
        <v>93</v>
      </c>
      <c r="P22" s="1325"/>
      <c r="Q22" s="1326"/>
      <c r="R22" s="1326"/>
      <c r="S22" s="1326"/>
      <c r="T22" s="1326"/>
      <c r="U22" s="1275"/>
      <c r="V22" s="1276"/>
      <c r="W22" s="24" t="s">
        <v>93</v>
      </c>
      <c r="X22" s="1359" t="s">
        <v>94</v>
      </c>
      <c r="Y22" s="1360"/>
      <c r="Z22" s="1361"/>
    </row>
    <row r="23" spans="2:26" ht="15" customHeight="1">
      <c r="B23" s="25" t="s">
        <v>95</v>
      </c>
      <c r="C23" s="1314"/>
      <c r="D23" s="1315"/>
      <c r="E23" s="1315"/>
      <c r="F23" s="1315"/>
      <c r="G23" s="1316"/>
      <c r="H23" s="1262"/>
      <c r="I23" s="1263"/>
      <c r="J23" s="26" t="s">
        <v>95</v>
      </c>
      <c r="K23" s="1317">
        <f>+C23</f>
        <v>0</v>
      </c>
      <c r="L23" s="1318"/>
      <c r="M23" s="1319"/>
      <c r="O23" s="25" t="s">
        <v>95</v>
      </c>
      <c r="P23" s="1314"/>
      <c r="Q23" s="1315"/>
      <c r="R23" s="1315"/>
      <c r="S23" s="1315"/>
      <c r="T23" s="1316"/>
      <c r="U23" s="1262"/>
      <c r="V23" s="1263"/>
      <c r="W23" s="26" t="s">
        <v>95</v>
      </c>
      <c r="X23" s="1317">
        <f>+P23</f>
        <v>0</v>
      </c>
      <c r="Y23" s="1318"/>
      <c r="Z23" s="1319"/>
    </row>
    <row r="24" spans="2:26" ht="15" customHeight="1">
      <c r="B24" s="23" t="s">
        <v>96</v>
      </c>
      <c r="C24" s="1320" t="s">
        <v>97</v>
      </c>
      <c r="D24" s="1321"/>
      <c r="E24" s="1321"/>
      <c r="F24" s="1321"/>
      <c r="G24" s="1321"/>
      <c r="H24" s="1269"/>
      <c r="I24" s="1270"/>
      <c r="J24" s="24" t="s">
        <v>96</v>
      </c>
      <c r="K24" s="1322" t="s">
        <v>98</v>
      </c>
      <c r="L24" s="1323"/>
      <c r="M24" s="1324"/>
      <c r="O24" s="23" t="s">
        <v>96</v>
      </c>
      <c r="P24" s="1320" t="s">
        <v>97</v>
      </c>
      <c r="Q24" s="1321"/>
      <c r="R24" s="1321"/>
      <c r="S24" s="1321"/>
      <c r="T24" s="1321"/>
      <c r="U24" s="1269"/>
      <c r="V24" s="1270"/>
      <c r="W24" s="24" t="s">
        <v>96</v>
      </c>
      <c r="X24" s="1322" t="s">
        <v>98</v>
      </c>
      <c r="Y24" s="1323"/>
      <c r="Z24" s="1324"/>
    </row>
  </sheetData>
  <mergeCells count="54">
    <mergeCell ref="C23:G23"/>
    <mergeCell ref="H23:I23"/>
    <mergeCell ref="K23:M23"/>
    <mergeCell ref="C24:G24"/>
    <mergeCell ref="H24:I24"/>
    <mergeCell ref="K24:M24"/>
    <mergeCell ref="C22:G22"/>
    <mergeCell ref="H22:I22"/>
    <mergeCell ref="K22:M22"/>
    <mergeCell ref="D7:E7"/>
    <mergeCell ref="F7:H7"/>
    <mergeCell ref="K7:L7"/>
    <mergeCell ref="B9:G10"/>
    <mergeCell ref="H9:H10"/>
    <mergeCell ref="I9:L9"/>
    <mergeCell ref="M9:M10"/>
    <mergeCell ref="B11:G20"/>
    <mergeCell ref="C21:G21"/>
    <mergeCell ref="H21:I21"/>
    <mergeCell ref="K21:M21"/>
    <mergeCell ref="B5:C5"/>
    <mergeCell ref="H5:M5"/>
    <mergeCell ref="E2:G3"/>
    <mergeCell ref="H2:I2"/>
    <mergeCell ref="J2:M3"/>
    <mergeCell ref="H3:I3"/>
    <mergeCell ref="B4:M4"/>
    <mergeCell ref="R2:T3"/>
    <mergeCell ref="U2:V2"/>
    <mergeCell ref="W2:Z3"/>
    <mergeCell ref="U3:V3"/>
    <mergeCell ref="O4:Z4"/>
    <mergeCell ref="O5:P5"/>
    <mergeCell ref="U5:Z5"/>
    <mergeCell ref="Q7:R7"/>
    <mergeCell ref="S7:U7"/>
    <mergeCell ref="X7:Y7"/>
    <mergeCell ref="O9:T10"/>
    <mergeCell ref="U9:U10"/>
    <mergeCell ref="V9:Y9"/>
    <mergeCell ref="Z9:Z10"/>
    <mergeCell ref="O11:T20"/>
    <mergeCell ref="P21:T21"/>
    <mergeCell ref="U21:V21"/>
    <mergeCell ref="X21:Z21"/>
    <mergeCell ref="P22:T22"/>
    <mergeCell ref="U22:V22"/>
    <mergeCell ref="X22:Z22"/>
    <mergeCell ref="P23:T23"/>
    <mergeCell ref="U23:V23"/>
    <mergeCell ref="X23:Z23"/>
    <mergeCell ref="P24:T24"/>
    <mergeCell ref="U24:V24"/>
    <mergeCell ref="X24:Z24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M24"/>
  <sheetViews>
    <sheetView showGridLines="0" view="pageBreakPreview" topLeftCell="A4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8.7109375" style="4" customWidth="1"/>
    <col min="9" max="12" width="10.7109375" style="5" customWidth="1"/>
    <col min="13" max="13" width="12.7109375" style="5" customWidth="1"/>
    <col min="14" max="16384" width="11.42578125" style="4"/>
  </cols>
  <sheetData>
    <row r="1" spans="2:13" ht="5.0999999999999996" customHeight="1"/>
    <row r="2" spans="2:13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</row>
    <row r="3" spans="2:13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</row>
    <row r="4" spans="2:13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</row>
    <row r="5" spans="2:13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/>
      <c r="I5" s="1289"/>
      <c r="J5" s="1289"/>
      <c r="K5" s="1289"/>
      <c r="L5" s="1289"/>
      <c r="M5" s="1290"/>
    </row>
    <row r="6" spans="2:13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</row>
    <row r="7" spans="2:13" ht="24.95" customHeight="1">
      <c r="B7" s="44" t="s">
        <v>80</v>
      </c>
      <c r="C7" s="17" t="e">
        <f>+#REF!</f>
        <v>#REF!</v>
      </c>
      <c r="D7" s="1330" t="s">
        <v>81</v>
      </c>
      <c r="E7" s="1331"/>
      <c r="F7" s="1293" t="e">
        <f>+#REF!</f>
        <v>#REF!</v>
      </c>
      <c r="G7" s="1294"/>
      <c r="H7" s="1295"/>
      <c r="I7" s="42" t="s">
        <v>82</v>
      </c>
      <c r="J7" s="18" t="e">
        <f>+#REF!</f>
        <v>#REF!</v>
      </c>
      <c r="K7" s="1332" t="s">
        <v>83</v>
      </c>
      <c r="L7" s="1333"/>
      <c r="M7" s="19">
        <f>SUM(M11:M16)</f>
        <v>34</v>
      </c>
    </row>
    <row r="8" spans="2:13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</row>
    <row r="9" spans="2:13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</row>
    <row r="10" spans="2:13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</row>
    <row r="11" spans="2:13" ht="25.5" customHeight="1">
      <c r="B11" s="1338"/>
      <c r="C11" s="1339"/>
      <c r="D11" s="1339"/>
      <c r="E11" s="1339"/>
      <c r="F11" s="1339"/>
      <c r="G11" s="1365"/>
      <c r="H11" s="47"/>
      <c r="I11" s="21">
        <f>ROUND((('1'!M7+'3'!M7+'7'!M7)/10),0)</f>
        <v>34</v>
      </c>
      <c r="J11" s="21"/>
      <c r="K11" s="21"/>
      <c r="L11" s="21"/>
      <c r="M11" s="22">
        <f>+PRODUCT(I11:L11)</f>
        <v>34</v>
      </c>
    </row>
    <row r="12" spans="2:13">
      <c r="B12" s="1338"/>
      <c r="C12" s="1339"/>
      <c r="D12" s="1339"/>
      <c r="E12" s="1339"/>
      <c r="F12" s="1339"/>
      <c r="G12" s="1365"/>
      <c r="H12" s="20"/>
      <c r="I12" s="21"/>
      <c r="J12" s="21"/>
      <c r="K12" s="21"/>
      <c r="L12" s="21"/>
      <c r="M12" s="22">
        <f t="shared" ref="M12:M13" si="0">+PRODUCT(I12:L12)</f>
        <v>0</v>
      </c>
    </row>
    <row r="13" spans="2:13">
      <c r="B13" s="1338"/>
      <c r="C13" s="1339"/>
      <c r="D13" s="1339"/>
      <c r="E13" s="1339"/>
      <c r="F13" s="1339"/>
      <c r="G13" s="1365"/>
      <c r="H13" s="20"/>
      <c r="I13" s="21"/>
      <c r="J13" s="21"/>
      <c r="K13" s="21"/>
      <c r="L13" s="21"/>
      <c r="M13" s="22">
        <f t="shared" si="0"/>
        <v>0</v>
      </c>
    </row>
    <row r="14" spans="2:13" ht="15" customHeight="1">
      <c r="B14" s="1338"/>
      <c r="C14" s="1339"/>
      <c r="D14" s="1339"/>
      <c r="E14" s="1339"/>
      <c r="F14" s="1339"/>
      <c r="G14" s="1365"/>
      <c r="H14" s="20"/>
      <c r="I14" s="21"/>
      <c r="J14" s="21"/>
      <c r="K14" s="21"/>
      <c r="L14" s="21"/>
      <c r="M14" s="22">
        <f t="shared" ref="M14:M20" si="1">+K14</f>
        <v>0</v>
      </c>
    </row>
    <row r="15" spans="2:13" ht="15" customHeight="1">
      <c r="B15" s="1338"/>
      <c r="C15" s="1339"/>
      <c r="D15" s="1339"/>
      <c r="E15" s="1339"/>
      <c r="F15" s="1339"/>
      <c r="G15" s="1365"/>
      <c r="H15" s="20"/>
      <c r="I15" s="21"/>
      <c r="J15" s="21"/>
      <c r="K15" s="21"/>
      <c r="L15" s="21"/>
      <c r="M15" s="22">
        <f t="shared" si="1"/>
        <v>0</v>
      </c>
    </row>
    <row r="16" spans="2:13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1"/>
        <v>0</v>
      </c>
    </row>
    <row r="17" spans="2:13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1"/>
        <v>0</v>
      </c>
    </row>
    <row r="18" spans="2:13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1"/>
        <v>0</v>
      </c>
    </row>
    <row r="19" spans="2:13" ht="15" customHeight="1">
      <c r="B19" s="1338"/>
      <c r="C19" s="1339"/>
      <c r="D19" s="1339"/>
      <c r="E19" s="1339"/>
      <c r="F19" s="1339"/>
      <c r="G19" s="1365"/>
      <c r="H19" s="20"/>
      <c r="I19" s="21"/>
      <c r="J19" s="21"/>
      <c r="K19" s="21"/>
      <c r="L19" s="21"/>
      <c r="M19" s="22">
        <f t="shared" si="1"/>
        <v>0</v>
      </c>
    </row>
    <row r="20" spans="2:13" ht="15" customHeight="1">
      <c r="B20" s="1338"/>
      <c r="C20" s="1339"/>
      <c r="D20" s="1339"/>
      <c r="E20" s="1339"/>
      <c r="F20" s="1339"/>
      <c r="G20" s="1365"/>
      <c r="H20" s="20"/>
      <c r="I20" s="21"/>
      <c r="J20" s="21"/>
      <c r="K20" s="21"/>
      <c r="L20" s="21"/>
      <c r="M20" s="22">
        <f t="shared" si="1"/>
        <v>0</v>
      </c>
    </row>
    <row r="21" spans="2:13" ht="15" customHeight="1">
      <c r="B21" s="23" t="s">
        <v>91</v>
      </c>
      <c r="C21" s="1314"/>
      <c r="D21" s="1315"/>
      <c r="E21" s="1315"/>
      <c r="F21" s="1315"/>
      <c r="G21" s="1315"/>
      <c r="H21" s="1366" t="s">
        <v>92</v>
      </c>
      <c r="I21" s="1367"/>
      <c r="J21" s="24" t="s">
        <v>91</v>
      </c>
      <c r="K21" s="1359"/>
      <c r="L21" s="1360"/>
      <c r="M21" s="1361"/>
    </row>
    <row r="22" spans="2:13" ht="15" customHeight="1">
      <c r="B22" s="23" t="s">
        <v>93</v>
      </c>
      <c r="C22" s="1325"/>
      <c r="D22" s="1326"/>
      <c r="E22" s="1326"/>
      <c r="F22" s="1326"/>
      <c r="G22" s="1326"/>
      <c r="H22" s="1275"/>
      <c r="I22" s="1276"/>
      <c r="J22" s="24" t="s">
        <v>93</v>
      </c>
      <c r="K22" s="1359" t="s">
        <v>94</v>
      </c>
      <c r="L22" s="1360"/>
      <c r="M22" s="1361"/>
    </row>
    <row r="23" spans="2:13" ht="15" customHeight="1">
      <c r="B23" s="25" t="s">
        <v>95</v>
      </c>
      <c r="C23" s="1314"/>
      <c r="D23" s="1315"/>
      <c r="E23" s="1315"/>
      <c r="F23" s="1315"/>
      <c r="G23" s="1316"/>
      <c r="H23" s="1262"/>
      <c r="I23" s="1263"/>
      <c r="J23" s="26" t="s">
        <v>95</v>
      </c>
      <c r="K23" s="1317">
        <f>+C23</f>
        <v>0</v>
      </c>
      <c r="L23" s="1318"/>
      <c r="M23" s="1319"/>
    </row>
    <row r="24" spans="2:13" ht="15" customHeight="1">
      <c r="B24" s="23" t="s">
        <v>96</v>
      </c>
      <c r="C24" s="1320" t="s">
        <v>97</v>
      </c>
      <c r="D24" s="1321"/>
      <c r="E24" s="1321"/>
      <c r="F24" s="1321"/>
      <c r="G24" s="1321"/>
      <c r="H24" s="1269"/>
      <c r="I24" s="1270"/>
      <c r="J24" s="24" t="s">
        <v>96</v>
      </c>
      <c r="K24" s="1322" t="s">
        <v>98</v>
      </c>
      <c r="L24" s="1323"/>
      <c r="M24" s="1324"/>
    </row>
  </sheetData>
  <mergeCells count="27">
    <mergeCell ref="B5:C5"/>
    <mergeCell ref="H5:M5"/>
    <mergeCell ref="E2:G3"/>
    <mergeCell ref="H2:I2"/>
    <mergeCell ref="J2:M3"/>
    <mergeCell ref="H3:I3"/>
    <mergeCell ref="B4:M4"/>
    <mergeCell ref="C22:G22"/>
    <mergeCell ref="H22:I22"/>
    <mergeCell ref="K22:M22"/>
    <mergeCell ref="D7:E7"/>
    <mergeCell ref="F7:H7"/>
    <mergeCell ref="K7:L7"/>
    <mergeCell ref="B9:G10"/>
    <mergeCell ref="H9:H10"/>
    <mergeCell ref="I9:L9"/>
    <mergeCell ref="M9:M10"/>
    <mergeCell ref="B11:G20"/>
    <mergeCell ref="C21:G21"/>
    <mergeCell ref="H21:I21"/>
    <mergeCell ref="K21:M21"/>
    <mergeCell ref="C23:G23"/>
    <mergeCell ref="H23:I23"/>
    <mergeCell ref="K23:M23"/>
    <mergeCell ref="C24:G24"/>
    <mergeCell ref="H24:I24"/>
    <mergeCell ref="K24:M24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M24"/>
  <sheetViews>
    <sheetView showGridLines="0" view="pageBreakPreview" topLeftCell="A4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8.7109375" style="4" customWidth="1"/>
    <col min="9" max="12" width="10.7109375" style="5" customWidth="1"/>
    <col min="13" max="13" width="12.7109375" style="5" customWidth="1"/>
    <col min="14" max="16384" width="11.42578125" style="4"/>
  </cols>
  <sheetData>
    <row r="1" spans="2:13" ht="5.0999999999999996" customHeight="1"/>
    <row r="2" spans="2:13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</row>
    <row r="3" spans="2:13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</row>
    <row r="4" spans="2:13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</row>
    <row r="5" spans="2:13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/>
      <c r="I5" s="1289"/>
      <c r="J5" s="1289"/>
      <c r="K5" s="1289"/>
      <c r="L5" s="1289"/>
      <c r="M5" s="1290"/>
    </row>
    <row r="6" spans="2:13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</row>
    <row r="7" spans="2:13" ht="24.95" customHeight="1">
      <c r="B7" s="44" t="s">
        <v>80</v>
      </c>
      <c r="C7" s="17" t="e">
        <f>+#REF!</f>
        <v>#REF!</v>
      </c>
      <c r="D7" s="1330" t="s">
        <v>81</v>
      </c>
      <c r="E7" s="1331"/>
      <c r="F7" s="1293" t="e">
        <f>+#REF!</f>
        <v>#REF!</v>
      </c>
      <c r="G7" s="1294"/>
      <c r="H7" s="1295"/>
      <c r="I7" s="42" t="s">
        <v>82</v>
      </c>
      <c r="J7" s="18" t="e">
        <f>+#REF!</f>
        <v>#REF!</v>
      </c>
      <c r="K7" s="1332" t="s">
        <v>83</v>
      </c>
      <c r="L7" s="1333"/>
      <c r="M7" s="19">
        <f>SUM(M11:M16)</f>
        <v>34</v>
      </c>
    </row>
    <row r="8" spans="2:13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</row>
    <row r="9" spans="2:13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</row>
    <row r="10" spans="2:13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</row>
    <row r="11" spans="2:13" ht="25.5" customHeight="1">
      <c r="B11" s="1338"/>
      <c r="C11" s="1339"/>
      <c r="D11" s="1339"/>
      <c r="E11" s="1339"/>
      <c r="F11" s="1339"/>
      <c r="G11" s="1365"/>
      <c r="H11" s="47"/>
      <c r="I11" s="21">
        <f>ROUND((('1'!M7+'3'!M7+'7'!M7)/10),0)</f>
        <v>34</v>
      </c>
      <c r="J11" s="21"/>
      <c r="K11" s="21"/>
      <c r="L11" s="21"/>
      <c r="M11" s="22">
        <f>+PRODUCT(I11:L11)</f>
        <v>34</v>
      </c>
    </row>
    <row r="12" spans="2:13">
      <c r="B12" s="1338"/>
      <c r="C12" s="1339"/>
      <c r="D12" s="1339"/>
      <c r="E12" s="1339"/>
      <c r="F12" s="1339"/>
      <c r="G12" s="1365"/>
      <c r="H12" s="20"/>
      <c r="I12" s="21"/>
      <c r="J12" s="21"/>
      <c r="K12" s="21"/>
      <c r="L12" s="21"/>
      <c r="M12" s="22">
        <f t="shared" ref="M12:M13" si="0">+PRODUCT(I12:L12)</f>
        <v>0</v>
      </c>
    </row>
    <row r="13" spans="2:13">
      <c r="B13" s="1338"/>
      <c r="C13" s="1339"/>
      <c r="D13" s="1339"/>
      <c r="E13" s="1339"/>
      <c r="F13" s="1339"/>
      <c r="G13" s="1365"/>
      <c r="H13" s="20"/>
      <c r="I13" s="21"/>
      <c r="J13" s="21"/>
      <c r="K13" s="21"/>
      <c r="L13" s="21"/>
      <c r="M13" s="22">
        <f t="shared" si="0"/>
        <v>0</v>
      </c>
    </row>
    <row r="14" spans="2:13" ht="15" customHeight="1">
      <c r="B14" s="1338"/>
      <c r="C14" s="1339"/>
      <c r="D14" s="1339"/>
      <c r="E14" s="1339"/>
      <c r="F14" s="1339"/>
      <c r="G14" s="1365"/>
      <c r="H14" s="20"/>
      <c r="I14" s="21"/>
      <c r="J14" s="21"/>
      <c r="K14" s="21"/>
      <c r="L14" s="21"/>
      <c r="M14" s="22">
        <f t="shared" ref="M14:M20" si="1">+K14</f>
        <v>0</v>
      </c>
    </row>
    <row r="15" spans="2:13" ht="15" customHeight="1">
      <c r="B15" s="1338"/>
      <c r="C15" s="1339"/>
      <c r="D15" s="1339"/>
      <c r="E15" s="1339"/>
      <c r="F15" s="1339"/>
      <c r="G15" s="1365"/>
      <c r="H15" s="20"/>
      <c r="I15" s="21"/>
      <c r="J15" s="21"/>
      <c r="K15" s="21"/>
      <c r="L15" s="21"/>
      <c r="M15" s="22">
        <f t="shared" si="1"/>
        <v>0</v>
      </c>
    </row>
    <row r="16" spans="2:13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1"/>
        <v>0</v>
      </c>
    </row>
    <row r="17" spans="2:13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1"/>
        <v>0</v>
      </c>
    </row>
    <row r="18" spans="2:13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1"/>
        <v>0</v>
      </c>
    </row>
    <row r="19" spans="2:13" ht="15" customHeight="1">
      <c r="B19" s="1338"/>
      <c r="C19" s="1339"/>
      <c r="D19" s="1339"/>
      <c r="E19" s="1339"/>
      <c r="F19" s="1339"/>
      <c r="G19" s="1365"/>
      <c r="H19" s="20"/>
      <c r="I19" s="21"/>
      <c r="J19" s="21"/>
      <c r="K19" s="21"/>
      <c r="L19" s="21"/>
      <c r="M19" s="22">
        <f t="shared" si="1"/>
        <v>0</v>
      </c>
    </row>
    <row r="20" spans="2:13" ht="15" customHeight="1">
      <c r="B20" s="1338"/>
      <c r="C20" s="1339"/>
      <c r="D20" s="1339"/>
      <c r="E20" s="1339"/>
      <c r="F20" s="1339"/>
      <c r="G20" s="1365"/>
      <c r="H20" s="20"/>
      <c r="I20" s="21"/>
      <c r="J20" s="21"/>
      <c r="K20" s="21"/>
      <c r="L20" s="21"/>
      <c r="M20" s="22">
        <f t="shared" si="1"/>
        <v>0</v>
      </c>
    </row>
    <row r="21" spans="2:13" ht="15" customHeight="1">
      <c r="B21" s="23" t="s">
        <v>91</v>
      </c>
      <c r="C21" s="1314"/>
      <c r="D21" s="1315"/>
      <c r="E21" s="1315"/>
      <c r="F21" s="1315"/>
      <c r="G21" s="1315"/>
      <c r="H21" s="1366" t="s">
        <v>92</v>
      </c>
      <c r="I21" s="1367"/>
      <c r="J21" s="24" t="s">
        <v>91</v>
      </c>
      <c r="K21" s="1359"/>
      <c r="L21" s="1360"/>
      <c r="M21" s="1361"/>
    </row>
    <row r="22" spans="2:13" ht="15" customHeight="1">
      <c r="B22" s="23" t="s">
        <v>93</v>
      </c>
      <c r="C22" s="1325"/>
      <c r="D22" s="1326"/>
      <c r="E22" s="1326"/>
      <c r="F22" s="1326"/>
      <c r="G22" s="1326"/>
      <c r="H22" s="1275"/>
      <c r="I22" s="1276"/>
      <c r="J22" s="24" t="s">
        <v>93</v>
      </c>
      <c r="K22" s="1359" t="s">
        <v>94</v>
      </c>
      <c r="L22" s="1360"/>
      <c r="M22" s="1361"/>
    </row>
    <row r="23" spans="2:13" ht="15" customHeight="1">
      <c r="B23" s="25" t="s">
        <v>95</v>
      </c>
      <c r="C23" s="1314"/>
      <c r="D23" s="1315"/>
      <c r="E23" s="1315"/>
      <c r="F23" s="1315"/>
      <c r="G23" s="1316"/>
      <c r="H23" s="1262"/>
      <c r="I23" s="1263"/>
      <c r="J23" s="26" t="s">
        <v>95</v>
      </c>
      <c r="K23" s="1317">
        <f>+C23</f>
        <v>0</v>
      </c>
      <c r="L23" s="1318"/>
      <c r="M23" s="1319"/>
    </row>
    <row r="24" spans="2:13" ht="15" customHeight="1">
      <c r="B24" s="23" t="s">
        <v>96</v>
      </c>
      <c r="C24" s="1320" t="s">
        <v>97</v>
      </c>
      <c r="D24" s="1321"/>
      <c r="E24" s="1321"/>
      <c r="F24" s="1321"/>
      <c r="G24" s="1321"/>
      <c r="H24" s="1269"/>
      <c r="I24" s="1270"/>
      <c r="J24" s="24" t="s">
        <v>96</v>
      </c>
      <c r="K24" s="1322" t="s">
        <v>98</v>
      </c>
      <c r="L24" s="1323"/>
      <c r="M24" s="1324"/>
    </row>
  </sheetData>
  <mergeCells count="27">
    <mergeCell ref="B5:C5"/>
    <mergeCell ref="H5:M5"/>
    <mergeCell ref="E2:G3"/>
    <mergeCell ref="H2:I2"/>
    <mergeCell ref="J2:M3"/>
    <mergeCell ref="H3:I3"/>
    <mergeCell ref="B4:M4"/>
    <mergeCell ref="C22:G22"/>
    <mergeCell ref="H22:I22"/>
    <mergeCell ref="K22:M22"/>
    <mergeCell ref="D7:E7"/>
    <mergeCell ref="F7:H7"/>
    <mergeCell ref="K7:L7"/>
    <mergeCell ref="B9:G10"/>
    <mergeCell ref="H9:H10"/>
    <mergeCell ref="I9:L9"/>
    <mergeCell ref="M9:M10"/>
    <mergeCell ref="B11:G20"/>
    <mergeCell ref="C21:G21"/>
    <mergeCell ref="H21:I21"/>
    <mergeCell ref="K21:M21"/>
    <mergeCell ref="C23:G23"/>
    <mergeCell ref="H23:I23"/>
    <mergeCell ref="K23:M23"/>
    <mergeCell ref="C24:G24"/>
    <mergeCell ref="H24:I24"/>
    <mergeCell ref="K24:M24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M24"/>
  <sheetViews>
    <sheetView showGridLines="0" view="pageBreakPreview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8.7109375" style="4" customWidth="1"/>
    <col min="9" max="12" width="10.7109375" style="5" customWidth="1"/>
    <col min="13" max="13" width="12.7109375" style="5" customWidth="1"/>
    <col min="14" max="16384" width="11.42578125" style="4"/>
  </cols>
  <sheetData>
    <row r="1" spans="2:13" ht="5.0999999999999996" customHeight="1"/>
    <row r="2" spans="2:13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</row>
    <row r="3" spans="2:13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</row>
    <row r="4" spans="2:13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</row>
    <row r="5" spans="2:13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/>
      <c r="I5" s="1289"/>
      <c r="J5" s="1289"/>
      <c r="K5" s="1289"/>
      <c r="L5" s="1289"/>
      <c r="M5" s="1290"/>
    </row>
    <row r="6" spans="2:13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</row>
    <row r="7" spans="2:13" ht="24.95" customHeight="1">
      <c r="B7" s="44" t="s">
        <v>80</v>
      </c>
      <c r="C7" s="17" t="e">
        <f>+#REF!</f>
        <v>#REF!</v>
      </c>
      <c r="D7" s="1330" t="s">
        <v>81</v>
      </c>
      <c r="E7" s="1331"/>
      <c r="F7" s="1293" t="e">
        <f>+#REF!</f>
        <v>#REF!</v>
      </c>
      <c r="G7" s="1294"/>
      <c r="H7" s="1295"/>
      <c r="I7" s="42" t="s">
        <v>82</v>
      </c>
      <c r="J7" s="18" t="e">
        <f>+#REF!</f>
        <v>#REF!</v>
      </c>
      <c r="K7" s="1332" t="s">
        <v>83</v>
      </c>
      <c r="L7" s="1333"/>
      <c r="M7" s="19">
        <f>SUM(M11:M16)</f>
        <v>34</v>
      </c>
    </row>
    <row r="8" spans="2:13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</row>
    <row r="9" spans="2:13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</row>
    <row r="10" spans="2:13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</row>
    <row r="11" spans="2:13" ht="25.5" customHeight="1">
      <c r="B11" s="1338"/>
      <c r="C11" s="1339"/>
      <c r="D11" s="1339"/>
      <c r="E11" s="1339"/>
      <c r="F11" s="1339"/>
      <c r="G11" s="1365"/>
      <c r="H11" s="47"/>
      <c r="I11" s="21">
        <f>ROUND((('1'!M7+'3'!M7+'7'!M7)/10),0)</f>
        <v>34</v>
      </c>
      <c r="J11" s="21"/>
      <c r="K11" s="21"/>
      <c r="L11" s="21"/>
      <c r="M11" s="22">
        <f>+PRODUCT(I11:L11)</f>
        <v>34</v>
      </c>
    </row>
    <row r="12" spans="2:13">
      <c r="B12" s="1338"/>
      <c r="C12" s="1339"/>
      <c r="D12" s="1339"/>
      <c r="E12" s="1339"/>
      <c r="F12" s="1339"/>
      <c r="G12" s="1365"/>
      <c r="H12" s="20"/>
      <c r="I12" s="21"/>
      <c r="J12" s="21"/>
      <c r="K12" s="21"/>
      <c r="L12" s="21"/>
      <c r="M12" s="22">
        <f t="shared" ref="M12:M13" si="0">+PRODUCT(I12:L12)</f>
        <v>0</v>
      </c>
    </row>
    <row r="13" spans="2:13">
      <c r="B13" s="1338"/>
      <c r="C13" s="1339"/>
      <c r="D13" s="1339"/>
      <c r="E13" s="1339"/>
      <c r="F13" s="1339"/>
      <c r="G13" s="1365"/>
      <c r="H13" s="20"/>
      <c r="I13" s="21"/>
      <c r="J13" s="21"/>
      <c r="K13" s="21"/>
      <c r="L13" s="21"/>
      <c r="M13" s="22">
        <f t="shared" si="0"/>
        <v>0</v>
      </c>
    </row>
    <row r="14" spans="2:13" ht="15" customHeight="1">
      <c r="B14" s="1338"/>
      <c r="C14" s="1339"/>
      <c r="D14" s="1339"/>
      <c r="E14" s="1339"/>
      <c r="F14" s="1339"/>
      <c r="G14" s="1365"/>
      <c r="H14" s="20"/>
      <c r="I14" s="21"/>
      <c r="J14" s="21"/>
      <c r="K14" s="21"/>
      <c r="L14" s="21"/>
      <c r="M14" s="22">
        <f t="shared" ref="M14:M20" si="1">+K14</f>
        <v>0</v>
      </c>
    </row>
    <row r="15" spans="2:13" ht="15" customHeight="1">
      <c r="B15" s="1338"/>
      <c r="C15" s="1339"/>
      <c r="D15" s="1339"/>
      <c r="E15" s="1339"/>
      <c r="F15" s="1339"/>
      <c r="G15" s="1365"/>
      <c r="H15" s="20"/>
      <c r="I15" s="21"/>
      <c r="J15" s="21"/>
      <c r="K15" s="21"/>
      <c r="L15" s="21"/>
      <c r="M15" s="22">
        <f t="shared" si="1"/>
        <v>0</v>
      </c>
    </row>
    <row r="16" spans="2:13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1"/>
        <v>0</v>
      </c>
    </row>
    <row r="17" spans="2:13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1"/>
        <v>0</v>
      </c>
    </row>
    <row r="18" spans="2:13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1"/>
        <v>0</v>
      </c>
    </row>
    <row r="19" spans="2:13" ht="15" customHeight="1">
      <c r="B19" s="1338"/>
      <c r="C19" s="1339"/>
      <c r="D19" s="1339"/>
      <c r="E19" s="1339"/>
      <c r="F19" s="1339"/>
      <c r="G19" s="1365"/>
      <c r="H19" s="20"/>
      <c r="I19" s="21"/>
      <c r="J19" s="21"/>
      <c r="K19" s="21"/>
      <c r="L19" s="21"/>
      <c r="M19" s="22">
        <f t="shared" si="1"/>
        <v>0</v>
      </c>
    </row>
    <row r="20" spans="2:13" ht="15" customHeight="1">
      <c r="B20" s="1338"/>
      <c r="C20" s="1339"/>
      <c r="D20" s="1339"/>
      <c r="E20" s="1339"/>
      <c r="F20" s="1339"/>
      <c r="G20" s="1365"/>
      <c r="H20" s="20"/>
      <c r="I20" s="21"/>
      <c r="J20" s="21"/>
      <c r="K20" s="21"/>
      <c r="L20" s="21"/>
      <c r="M20" s="22">
        <f t="shared" si="1"/>
        <v>0</v>
      </c>
    </row>
    <row r="21" spans="2:13" ht="15" customHeight="1">
      <c r="B21" s="23" t="s">
        <v>91</v>
      </c>
      <c r="C21" s="1314"/>
      <c r="D21" s="1315"/>
      <c r="E21" s="1315"/>
      <c r="F21" s="1315"/>
      <c r="G21" s="1315"/>
      <c r="H21" s="1366" t="s">
        <v>92</v>
      </c>
      <c r="I21" s="1367"/>
      <c r="J21" s="24" t="s">
        <v>91</v>
      </c>
      <c r="K21" s="1359"/>
      <c r="L21" s="1360"/>
      <c r="M21" s="1361"/>
    </row>
    <row r="22" spans="2:13" ht="15" customHeight="1">
      <c r="B22" s="23" t="s">
        <v>93</v>
      </c>
      <c r="C22" s="1325"/>
      <c r="D22" s="1326"/>
      <c r="E22" s="1326"/>
      <c r="F22" s="1326"/>
      <c r="G22" s="1326"/>
      <c r="H22" s="1275"/>
      <c r="I22" s="1276"/>
      <c r="J22" s="24" t="s">
        <v>93</v>
      </c>
      <c r="K22" s="1359" t="s">
        <v>94</v>
      </c>
      <c r="L22" s="1360"/>
      <c r="M22" s="1361"/>
    </row>
    <row r="23" spans="2:13" ht="15" customHeight="1">
      <c r="B23" s="25" t="s">
        <v>95</v>
      </c>
      <c r="C23" s="1314"/>
      <c r="D23" s="1315"/>
      <c r="E23" s="1315"/>
      <c r="F23" s="1315"/>
      <c r="G23" s="1316"/>
      <c r="H23" s="1262"/>
      <c r="I23" s="1263"/>
      <c r="J23" s="26" t="s">
        <v>95</v>
      </c>
      <c r="K23" s="1317">
        <f>+C23</f>
        <v>0</v>
      </c>
      <c r="L23" s="1318"/>
      <c r="M23" s="1319"/>
    </row>
    <row r="24" spans="2:13" ht="15" customHeight="1">
      <c r="B24" s="23" t="s">
        <v>96</v>
      </c>
      <c r="C24" s="1320" t="s">
        <v>97</v>
      </c>
      <c r="D24" s="1321"/>
      <c r="E24" s="1321"/>
      <c r="F24" s="1321"/>
      <c r="G24" s="1321"/>
      <c r="H24" s="1269"/>
      <c r="I24" s="1270"/>
      <c r="J24" s="24" t="s">
        <v>96</v>
      </c>
      <c r="K24" s="1322" t="s">
        <v>98</v>
      </c>
      <c r="L24" s="1323"/>
      <c r="M24" s="1324"/>
    </row>
  </sheetData>
  <mergeCells count="27">
    <mergeCell ref="C23:G23"/>
    <mergeCell ref="H23:I23"/>
    <mergeCell ref="K23:M23"/>
    <mergeCell ref="C24:G24"/>
    <mergeCell ref="H24:I24"/>
    <mergeCell ref="K24:M24"/>
    <mergeCell ref="C22:G22"/>
    <mergeCell ref="H22:I22"/>
    <mergeCell ref="K22:M22"/>
    <mergeCell ref="D7:E7"/>
    <mergeCell ref="F7:H7"/>
    <mergeCell ref="K7:L7"/>
    <mergeCell ref="B9:G10"/>
    <mergeCell ref="H9:H10"/>
    <mergeCell ref="I9:L9"/>
    <mergeCell ref="M9:M10"/>
    <mergeCell ref="B11:G20"/>
    <mergeCell ref="C21:G21"/>
    <mergeCell ref="H21:I21"/>
    <mergeCell ref="K21:M21"/>
    <mergeCell ref="B5:C5"/>
    <mergeCell ref="H5:M5"/>
    <mergeCell ref="E2:G3"/>
    <mergeCell ref="H2:I2"/>
    <mergeCell ref="J2:M3"/>
    <mergeCell ref="H3:I3"/>
    <mergeCell ref="B4:M4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M24"/>
  <sheetViews>
    <sheetView showGridLines="0" view="pageBreakPreview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8.7109375" style="4" customWidth="1"/>
    <col min="9" max="12" width="10.7109375" style="5" customWidth="1"/>
    <col min="13" max="13" width="12.7109375" style="5" customWidth="1"/>
    <col min="14" max="16384" width="11.42578125" style="4"/>
  </cols>
  <sheetData>
    <row r="1" spans="2:13" ht="5.0999999999999996" customHeight="1"/>
    <row r="2" spans="2:13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</row>
    <row r="3" spans="2:13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</row>
    <row r="4" spans="2:13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</row>
    <row r="5" spans="2:13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/>
      <c r="I5" s="1289"/>
      <c r="J5" s="1289"/>
      <c r="K5" s="1289"/>
      <c r="L5" s="1289"/>
      <c r="M5" s="1290"/>
    </row>
    <row r="6" spans="2:13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</row>
    <row r="7" spans="2:13" ht="24.95" customHeight="1">
      <c r="B7" s="44" t="s">
        <v>80</v>
      </c>
      <c r="C7" s="17" t="e">
        <f>+#REF!</f>
        <v>#REF!</v>
      </c>
      <c r="D7" s="1330" t="s">
        <v>81</v>
      </c>
      <c r="E7" s="1331"/>
      <c r="F7" s="1293" t="e">
        <f>+#REF!</f>
        <v>#REF!</v>
      </c>
      <c r="G7" s="1294"/>
      <c r="H7" s="1295"/>
      <c r="I7" s="42" t="s">
        <v>82</v>
      </c>
      <c r="J7" s="18" t="e">
        <f>+#REF!</f>
        <v>#REF!</v>
      </c>
      <c r="K7" s="1332" t="s">
        <v>83</v>
      </c>
      <c r="L7" s="1333"/>
      <c r="M7" s="19">
        <f>SUM(M11:M16)</f>
        <v>69</v>
      </c>
    </row>
    <row r="8" spans="2:13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</row>
    <row r="9" spans="2:13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</row>
    <row r="10" spans="2:13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</row>
    <row r="11" spans="2:13" ht="25.5" customHeight="1">
      <c r="B11" s="1338"/>
      <c r="C11" s="1339"/>
      <c r="D11" s="1339"/>
      <c r="E11" s="1339"/>
      <c r="F11" s="1339"/>
      <c r="G11" s="1365"/>
      <c r="H11" s="47"/>
      <c r="I11" s="21">
        <f>ROUND((('1'!M7+'3'!M7+'7'!M7)/5),0)</f>
        <v>69</v>
      </c>
      <c r="J11" s="21"/>
      <c r="K11" s="21"/>
      <c r="L11" s="21"/>
      <c r="M11" s="22">
        <f>+PRODUCT(I11:L11)</f>
        <v>69</v>
      </c>
    </row>
    <row r="12" spans="2:13">
      <c r="B12" s="1338"/>
      <c r="C12" s="1339"/>
      <c r="D12" s="1339"/>
      <c r="E12" s="1339"/>
      <c r="F12" s="1339"/>
      <c r="G12" s="1365"/>
      <c r="H12" s="20"/>
      <c r="I12" s="21"/>
      <c r="J12" s="21"/>
      <c r="K12" s="21"/>
      <c r="L12" s="21"/>
      <c r="M12" s="22">
        <f t="shared" ref="M12:M13" si="0">+PRODUCT(I12:L12)</f>
        <v>0</v>
      </c>
    </row>
    <row r="13" spans="2:13">
      <c r="B13" s="1338"/>
      <c r="C13" s="1339"/>
      <c r="D13" s="1339"/>
      <c r="E13" s="1339"/>
      <c r="F13" s="1339"/>
      <c r="G13" s="1365"/>
      <c r="H13" s="20"/>
      <c r="I13" s="21"/>
      <c r="J13" s="21"/>
      <c r="K13" s="21"/>
      <c r="L13" s="21"/>
      <c r="M13" s="22">
        <f t="shared" si="0"/>
        <v>0</v>
      </c>
    </row>
    <row r="14" spans="2:13" ht="15" customHeight="1">
      <c r="B14" s="1338"/>
      <c r="C14" s="1339"/>
      <c r="D14" s="1339"/>
      <c r="E14" s="1339"/>
      <c r="F14" s="1339"/>
      <c r="G14" s="1365"/>
      <c r="H14" s="20"/>
      <c r="I14" s="21"/>
      <c r="J14" s="21"/>
      <c r="K14" s="21"/>
      <c r="L14" s="21"/>
      <c r="M14" s="22">
        <f t="shared" ref="M14:M20" si="1">+K14</f>
        <v>0</v>
      </c>
    </row>
    <row r="15" spans="2:13" ht="15" customHeight="1">
      <c r="B15" s="1338"/>
      <c r="C15" s="1339"/>
      <c r="D15" s="1339"/>
      <c r="E15" s="1339"/>
      <c r="F15" s="1339"/>
      <c r="G15" s="1365"/>
      <c r="H15" s="20"/>
      <c r="I15" s="21"/>
      <c r="J15" s="21"/>
      <c r="K15" s="21"/>
      <c r="L15" s="21"/>
      <c r="M15" s="22">
        <f t="shared" si="1"/>
        <v>0</v>
      </c>
    </row>
    <row r="16" spans="2:13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1"/>
        <v>0</v>
      </c>
    </row>
    <row r="17" spans="2:13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1"/>
        <v>0</v>
      </c>
    </row>
    <row r="18" spans="2:13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1"/>
        <v>0</v>
      </c>
    </row>
    <row r="19" spans="2:13" ht="15" customHeight="1">
      <c r="B19" s="1338"/>
      <c r="C19" s="1339"/>
      <c r="D19" s="1339"/>
      <c r="E19" s="1339"/>
      <c r="F19" s="1339"/>
      <c r="G19" s="1365"/>
      <c r="H19" s="20"/>
      <c r="I19" s="21"/>
      <c r="J19" s="21"/>
      <c r="K19" s="21"/>
      <c r="L19" s="21"/>
      <c r="M19" s="22">
        <f t="shared" si="1"/>
        <v>0</v>
      </c>
    </row>
    <row r="20" spans="2:13" ht="15" customHeight="1">
      <c r="B20" s="1338"/>
      <c r="C20" s="1339"/>
      <c r="D20" s="1339"/>
      <c r="E20" s="1339"/>
      <c r="F20" s="1339"/>
      <c r="G20" s="1365"/>
      <c r="H20" s="20"/>
      <c r="I20" s="21"/>
      <c r="J20" s="21"/>
      <c r="K20" s="21"/>
      <c r="L20" s="21"/>
      <c r="M20" s="22">
        <f t="shared" si="1"/>
        <v>0</v>
      </c>
    </row>
    <row r="21" spans="2:13" ht="15" customHeight="1">
      <c r="B21" s="23" t="s">
        <v>91</v>
      </c>
      <c r="C21" s="1314"/>
      <c r="D21" s="1315"/>
      <c r="E21" s="1315"/>
      <c r="F21" s="1315"/>
      <c r="G21" s="1315"/>
      <c r="H21" s="1366" t="s">
        <v>92</v>
      </c>
      <c r="I21" s="1367"/>
      <c r="J21" s="24" t="s">
        <v>91</v>
      </c>
      <c r="K21" s="1359"/>
      <c r="L21" s="1360"/>
      <c r="M21" s="1361"/>
    </row>
    <row r="22" spans="2:13" ht="15" customHeight="1">
      <c r="B22" s="23" t="s">
        <v>93</v>
      </c>
      <c r="C22" s="1325"/>
      <c r="D22" s="1326"/>
      <c r="E22" s="1326"/>
      <c r="F22" s="1326"/>
      <c r="G22" s="1326"/>
      <c r="H22" s="1275"/>
      <c r="I22" s="1276"/>
      <c r="J22" s="24" t="s">
        <v>93</v>
      </c>
      <c r="K22" s="1359" t="s">
        <v>94</v>
      </c>
      <c r="L22" s="1360"/>
      <c r="M22" s="1361"/>
    </row>
    <row r="23" spans="2:13" ht="15" customHeight="1">
      <c r="B23" s="25" t="s">
        <v>95</v>
      </c>
      <c r="C23" s="1314"/>
      <c r="D23" s="1315"/>
      <c r="E23" s="1315"/>
      <c r="F23" s="1315"/>
      <c r="G23" s="1316"/>
      <c r="H23" s="1262"/>
      <c r="I23" s="1263"/>
      <c r="J23" s="26" t="s">
        <v>95</v>
      </c>
      <c r="K23" s="1317">
        <f>+C23</f>
        <v>0</v>
      </c>
      <c r="L23" s="1318"/>
      <c r="M23" s="1319"/>
    </row>
    <row r="24" spans="2:13" ht="15" customHeight="1">
      <c r="B24" s="23" t="s">
        <v>96</v>
      </c>
      <c r="C24" s="1320" t="s">
        <v>97</v>
      </c>
      <c r="D24" s="1321"/>
      <c r="E24" s="1321"/>
      <c r="F24" s="1321"/>
      <c r="G24" s="1321"/>
      <c r="H24" s="1269"/>
      <c r="I24" s="1270"/>
      <c r="J24" s="24" t="s">
        <v>96</v>
      </c>
      <c r="K24" s="1322" t="s">
        <v>98</v>
      </c>
      <c r="L24" s="1323"/>
      <c r="M24" s="1324"/>
    </row>
  </sheetData>
  <mergeCells count="27">
    <mergeCell ref="C23:G23"/>
    <mergeCell ref="H23:I23"/>
    <mergeCell ref="K23:M23"/>
    <mergeCell ref="C24:G24"/>
    <mergeCell ref="H24:I24"/>
    <mergeCell ref="K24:M24"/>
    <mergeCell ref="C22:G22"/>
    <mergeCell ref="H22:I22"/>
    <mergeCell ref="K22:M22"/>
    <mergeCell ref="D7:E7"/>
    <mergeCell ref="F7:H7"/>
    <mergeCell ref="K7:L7"/>
    <mergeCell ref="B9:G10"/>
    <mergeCell ref="H9:H10"/>
    <mergeCell ref="I9:L9"/>
    <mergeCell ref="M9:M10"/>
    <mergeCell ref="B11:G20"/>
    <mergeCell ref="C21:G21"/>
    <mergeCell ref="H21:I21"/>
    <mergeCell ref="K21:M21"/>
    <mergeCell ref="B5:C5"/>
    <mergeCell ref="H5:M5"/>
    <mergeCell ref="E2:G3"/>
    <mergeCell ref="H2:I2"/>
    <mergeCell ref="J2:M3"/>
    <mergeCell ref="H3:I3"/>
    <mergeCell ref="B4:M4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674E-316B-4DF1-9C26-8E49F06FB66B}">
  <dimension ref="B2:K925"/>
  <sheetViews>
    <sheetView topLeftCell="A899" zoomScale="110" zoomScaleNormal="110" workbookViewId="0">
      <selection activeCell="H913" sqref="H913"/>
    </sheetView>
  </sheetViews>
  <sheetFormatPr baseColWidth="10" defaultRowHeight="15"/>
  <cols>
    <col min="1" max="1" width="5.7109375" customWidth="1"/>
    <col min="2" max="2" width="11.140625" customWidth="1"/>
    <col min="3" max="3" width="69.7109375" customWidth="1"/>
    <col min="4" max="4" width="11.28515625" customWidth="1"/>
    <col min="5" max="5" width="12" customWidth="1"/>
    <col min="6" max="6" width="19.7109375" customWidth="1"/>
    <col min="7" max="7" width="19.85546875" customWidth="1"/>
    <col min="8" max="8" width="20" customWidth="1"/>
    <col min="9" max="9" width="16.42578125" customWidth="1"/>
    <col min="10" max="10" width="16" customWidth="1"/>
    <col min="11" max="11" width="24.140625" customWidth="1"/>
    <col min="12" max="12" width="12.140625" customWidth="1"/>
    <col min="13" max="13" width="19.42578125" customWidth="1"/>
    <col min="14" max="14" width="70.42578125" customWidth="1"/>
    <col min="15" max="15" width="11.28515625" customWidth="1"/>
    <col min="16" max="16" width="12.7109375" customWidth="1"/>
    <col min="17" max="17" width="20.140625" customWidth="1"/>
    <col min="18" max="19" width="23.42578125" customWidth="1"/>
    <col min="20" max="20" width="15.5703125" customWidth="1"/>
    <col min="21" max="21" width="19.140625" customWidth="1"/>
    <col min="22" max="22" width="14.85546875" customWidth="1"/>
  </cols>
  <sheetData>
    <row r="2" spans="2:7" ht="15.75" thickBot="1"/>
    <row r="3" spans="2:7" ht="16.5" customHeight="1">
      <c r="B3" s="1227" t="s">
        <v>500</v>
      </c>
      <c r="C3" s="1228"/>
      <c r="D3" s="1228"/>
      <c r="E3" s="1228"/>
      <c r="F3" s="1228"/>
      <c r="G3" s="1229"/>
    </row>
    <row r="4" spans="2:7" ht="16.5" customHeight="1" thickBot="1">
      <c r="B4" s="1230"/>
      <c r="C4" s="1215"/>
      <c r="D4" s="1215"/>
      <c r="E4" s="1215"/>
      <c r="F4" s="1215"/>
      <c r="G4" s="1231"/>
    </row>
    <row r="5" spans="2:7" ht="22.5" customHeight="1" thickBot="1">
      <c r="B5" s="826" t="s">
        <v>448</v>
      </c>
      <c r="C5" s="820" t="s">
        <v>7</v>
      </c>
      <c r="D5" s="75" t="s">
        <v>0</v>
      </c>
      <c r="E5" s="75" t="s">
        <v>8</v>
      </c>
      <c r="F5" s="75" t="s">
        <v>2</v>
      </c>
      <c r="G5" s="108" t="s">
        <v>10</v>
      </c>
    </row>
    <row r="6" spans="2:7" ht="15.75">
      <c r="B6" s="553"/>
      <c r="C6" s="854"/>
      <c r="D6" s="795"/>
      <c r="E6" s="795"/>
      <c r="F6" s="795"/>
      <c r="G6" s="852"/>
    </row>
    <row r="7" spans="2:7" ht="15.75">
      <c r="B7" s="86">
        <v>1</v>
      </c>
      <c r="C7" s="68" t="s">
        <v>68</v>
      </c>
      <c r="D7" s="78" t="s">
        <v>69</v>
      </c>
      <c r="E7" s="1025">
        <v>2</v>
      </c>
      <c r="F7" s="526"/>
      <c r="G7" s="131">
        <f t="shared" ref="G7:G19" si="0">+ROUND(E7*F7,0)</f>
        <v>0</v>
      </c>
    </row>
    <row r="8" spans="2:7" ht="30.75">
      <c r="B8" s="88">
        <v>2</v>
      </c>
      <c r="C8" s="64" t="s">
        <v>114</v>
      </c>
      <c r="D8" s="78" t="s">
        <v>69</v>
      </c>
      <c r="E8" s="1025">
        <v>2</v>
      </c>
      <c r="F8" s="526"/>
      <c r="G8" s="131">
        <f t="shared" si="0"/>
        <v>0</v>
      </c>
    </row>
    <row r="9" spans="2:7" ht="15.75">
      <c r="B9" s="88">
        <v>3</v>
      </c>
      <c r="C9" s="68" t="s">
        <v>70</v>
      </c>
      <c r="D9" s="78" t="s">
        <v>73</v>
      </c>
      <c r="E9" s="646">
        <v>0.05</v>
      </c>
      <c r="F9" s="526"/>
      <c r="G9" s="131">
        <f t="shared" si="0"/>
        <v>0</v>
      </c>
    </row>
    <row r="10" spans="2:7" ht="15.75">
      <c r="B10" s="86">
        <v>4</v>
      </c>
      <c r="C10" s="98" t="s">
        <v>130</v>
      </c>
      <c r="D10" s="78" t="s">
        <v>69</v>
      </c>
      <c r="E10" s="1025">
        <v>2</v>
      </c>
      <c r="F10" s="358"/>
      <c r="G10" s="131">
        <f t="shared" si="0"/>
        <v>0</v>
      </c>
    </row>
    <row r="11" spans="2:7" ht="15" customHeight="1">
      <c r="B11" s="88">
        <v>5</v>
      </c>
      <c r="C11" s="98" t="s">
        <v>421</v>
      </c>
      <c r="D11" s="80" t="s">
        <v>3</v>
      </c>
      <c r="E11" s="1025">
        <v>0.105</v>
      </c>
      <c r="F11" s="358"/>
      <c r="G11" s="131">
        <f>+ROUND(E11*F11,0)</f>
        <v>0</v>
      </c>
    </row>
    <row r="12" spans="2:7" ht="15" customHeight="1">
      <c r="B12" s="88">
        <v>6</v>
      </c>
      <c r="C12" s="68" t="s">
        <v>124</v>
      </c>
      <c r="D12" s="78" t="s">
        <v>4</v>
      </c>
      <c r="E12" s="646">
        <v>0.48999999999999994</v>
      </c>
      <c r="F12" s="358"/>
      <c r="G12" s="131">
        <f>+ROUND(E12*F12,0)</f>
        <v>0</v>
      </c>
    </row>
    <row r="13" spans="2:7" ht="15" customHeight="1">
      <c r="B13" s="86">
        <v>7</v>
      </c>
      <c r="C13" s="68" t="s">
        <v>118</v>
      </c>
      <c r="D13" s="78" t="s">
        <v>4</v>
      </c>
      <c r="E13" s="646">
        <v>0.65337999999999996</v>
      </c>
      <c r="F13" s="358"/>
      <c r="G13" s="131">
        <f t="shared" si="0"/>
        <v>0</v>
      </c>
    </row>
    <row r="14" spans="2:7" ht="15" customHeight="1">
      <c r="B14" s="88">
        <v>8</v>
      </c>
      <c r="C14" s="68" t="s">
        <v>71</v>
      </c>
      <c r="D14" s="78" t="s">
        <v>4</v>
      </c>
      <c r="E14" s="646">
        <v>0.65337999999999996</v>
      </c>
      <c r="F14" s="358"/>
      <c r="G14" s="131">
        <f t="shared" si="0"/>
        <v>0</v>
      </c>
    </row>
    <row r="15" spans="2:7" ht="15.75">
      <c r="B15" s="88">
        <v>9</v>
      </c>
      <c r="C15" s="68" t="s">
        <v>133</v>
      </c>
      <c r="D15" s="80" t="s">
        <v>4</v>
      </c>
      <c r="E15" s="646">
        <v>9.7500000000000003E-2</v>
      </c>
      <c r="F15" s="358"/>
      <c r="G15" s="131">
        <f t="shared" si="0"/>
        <v>0</v>
      </c>
    </row>
    <row r="16" spans="2:7" ht="15.75">
      <c r="B16" s="86">
        <v>10</v>
      </c>
      <c r="C16" s="68" t="s">
        <v>537</v>
      </c>
      <c r="D16" s="78" t="s">
        <v>69</v>
      </c>
      <c r="E16" s="646">
        <v>6</v>
      </c>
      <c r="F16" s="358"/>
      <c r="G16" s="131">
        <f t="shared" si="0"/>
        <v>0</v>
      </c>
    </row>
    <row r="17" spans="2:9" ht="15.75">
      <c r="B17" s="88">
        <v>11</v>
      </c>
      <c r="C17" s="60" t="s">
        <v>441</v>
      </c>
      <c r="D17" s="78" t="s">
        <v>4</v>
      </c>
      <c r="E17" s="646">
        <v>0.105</v>
      </c>
      <c r="F17" s="126"/>
      <c r="G17" s="131">
        <f t="shared" si="0"/>
        <v>0</v>
      </c>
    </row>
    <row r="18" spans="2:9" ht="16.5" customHeight="1">
      <c r="B18" s="88">
        <v>12</v>
      </c>
      <c r="C18" s="68" t="s">
        <v>147</v>
      </c>
      <c r="D18" s="78" t="s">
        <v>4</v>
      </c>
      <c r="E18" s="646">
        <v>0.3</v>
      </c>
      <c r="F18" s="358"/>
      <c r="G18" s="131">
        <f t="shared" si="0"/>
        <v>0</v>
      </c>
    </row>
    <row r="19" spans="2:9" ht="31.5" thickBot="1">
      <c r="B19" s="86">
        <v>13</v>
      </c>
      <c r="C19" s="437" t="s">
        <v>220</v>
      </c>
      <c r="D19" s="438" t="s">
        <v>3</v>
      </c>
      <c r="E19" s="1026">
        <v>0.7</v>
      </c>
      <c r="F19" s="439"/>
      <c r="G19" s="554">
        <f t="shared" si="0"/>
        <v>0</v>
      </c>
    </row>
    <row r="20" spans="2:9" ht="21" customHeight="1" thickBot="1">
      <c r="B20" s="1208" t="s">
        <v>5</v>
      </c>
      <c r="C20" s="1209"/>
      <c r="D20" s="1209"/>
      <c r="E20" s="1209"/>
      <c r="F20" s="1236"/>
      <c r="G20" s="312">
        <f>ROUND(SUM(G7:G19),0)</f>
        <v>0</v>
      </c>
    </row>
    <row r="21" spans="2:9" ht="24" customHeight="1">
      <c r="B21" s="365"/>
      <c r="C21" s="365"/>
      <c r="D21" s="365"/>
      <c r="E21" s="365"/>
      <c r="F21" s="365"/>
      <c r="G21" s="366"/>
    </row>
    <row r="22" spans="2:9" ht="24" customHeight="1" thickBot="1">
      <c r="B22" s="365"/>
      <c r="C22" s="365"/>
      <c r="D22" s="365"/>
      <c r="E22" s="365"/>
      <c r="F22" s="365"/>
      <c r="G22" s="366"/>
    </row>
    <row r="23" spans="2:9" ht="15.75" customHeight="1">
      <c r="B23" s="1227" t="s">
        <v>504</v>
      </c>
      <c r="C23" s="1228"/>
      <c r="D23" s="1228"/>
      <c r="E23" s="1228"/>
      <c r="F23" s="1228"/>
      <c r="G23" s="1228"/>
      <c r="H23" s="1229"/>
    </row>
    <row r="24" spans="2:9" ht="12.75" customHeight="1" thickBot="1">
      <c r="B24" s="1230"/>
      <c r="C24" s="1215"/>
      <c r="D24" s="1215"/>
      <c r="E24" s="1215"/>
      <c r="F24" s="1215"/>
      <c r="G24" s="1215"/>
      <c r="H24" s="1231"/>
    </row>
    <row r="25" spans="2:9" ht="24" customHeight="1">
      <c r="B25" s="1005" t="s">
        <v>568</v>
      </c>
      <c r="C25" s="854" t="s">
        <v>7</v>
      </c>
      <c r="D25" s="795" t="s">
        <v>0</v>
      </c>
      <c r="E25" s="795" t="s">
        <v>8</v>
      </c>
      <c r="F25" s="795" t="s">
        <v>2</v>
      </c>
      <c r="G25" s="795" t="s">
        <v>9</v>
      </c>
      <c r="H25" s="1015" t="s">
        <v>508</v>
      </c>
    </row>
    <row r="26" spans="2:9" ht="35.25" customHeight="1">
      <c r="B26" s="553">
        <v>1</v>
      </c>
      <c r="C26" s="64" t="s">
        <v>114</v>
      </c>
      <c r="D26" s="78" t="s">
        <v>69</v>
      </c>
      <c r="E26" s="646">
        <v>2</v>
      </c>
      <c r="F26" s="526"/>
      <c r="G26" s="1008">
        <v>1</v>
      </c>
      <c r="H26" s="1051">
        <f>E26*F26*G26</f>
        <v>0</v>
      </c>
    </row>
    <row r="27" spans="2:9" ht="34.5" customHeight="1">
      <c r="B27" s="86">
        <v>2</v>
      </c>
      <c r="C27" s="68" t="s">
        <v>424</v>
      </c>
      <c r="D27" s="76" t="s">
        <v>13</v>
      </c>
      <c r="E27" s="643">
        <v>1</v>
      </c>
      <c r="F27" s="126"/>
      <c r="G27" s="1009">
        <v>0.08</v>
      </c>
      <c r="H27" s="1016">
        <f>E27*F27*G27</f>
        <v>0</v>
      </c>
      <c r="I27" s="189"/>
    </row>
    <row r="28" spans="2:9" ht="24.75" customHeight="1">
      <c r="B28" s="88">
        <v>3</v>
      </c>
      <c r="C28" s="68" t="s">
        <v>423</v>
      </c>
      <c r="D28" s="76" t="s">
        <v>46</v>
      </c>
      <c r="E28" s="643">
        <v>1</v>
      </c>
      <c r="F28" s="126"/>
      <c r="G28" s="1009">
        <v>0.02</v>
      </c>
      <c r="H28" s="1016">
        <f t="shared" ref="H28:H31" si="1">E28*F28*G28</f>
        <v>0</v>
      </c>
      <c r="I28" s="189"/>
    </row>
    <row r="29" spans="2:9" ht="24" customHeight="1">
      <c r="B29" s="88">
        <v>4</v>
      </c>
      <c r="C29" s="68" t="s">
        <v>534</v>
      </c>
      <c r="D29" s="58" t="s">
        <v>15</v>
      </c>
      <c r="E29" s="643">
        <v>1</v>
      </c>
      <c r="F29" s="126"/>
      <c r="G29" s="1009">
        <v>0.5</v>
      </c>
      <c r="H29" s="1016">
        <f t="shared" si="1"/>
        <v>0</v>
      </c>
      <c r="I29" s="189"/>
    </row>
    <row r="30" spans="2:9" ht="24" customHeight="1">
      <c r="B30" s="88">
        <v>5</v>
      </c>
      <c r="C30" s="68" t="s">
        <v>151</v>
      </c>
      <c r="D30" s="58" t="s">
        <v>15</v>
      </c>
      <c r="E30" s="643">
        <v>1</v>
      </c>
      <c r="F30" s="358"/>
      <c r="G30" s="1009">
        <v>0.1</v>
      </c>
      <c r="H30" s="1016">
        <f t="shared" si="1"/>
        <v>0</v>
      </c>
      <c r="I30" s="189"/>
    </row>
    <row r="31" spans="2:9" ht="24" customHeight="1">
      <c r="B31" s="88">
        <v>6</v>
      </c>
      <c r="C31" s="68" t="s">
        <v>537</v>
      </c>
      <c r="D31" s="78" t="s">
        <v>31</v>
      </c>
      <c r="E31" s="646">
        <v>6</v>
      </c>
      <c r="F31" s="358"/>
      <c r="G31" s="1010">
        <v>1</v>
      </c>
      <c r="H31" s="1016">
        <f t="shared" si="1"/>
        <v>0</v>
      </c>
      <c r="I31" s="189"/>
    </row>
    <row r="32" spans="2:9" ht="17.25" customHeight="1" thickBot="1">
      <c r="B32" s="89"/>
      <c r="C32" s="437"/>
      <c r="D32" s="438"/>
      <c r="E32" s="124"/>
      <c r="F32" s="439"/>
      <c r="G32" s="1004"/>
      <c r="H32" s="1007"/>
      <c r="I32" s="189"/>
    </row>
    <row r="33" spans="2:8" ht="21" customHeight="1" thickBot="1">
      <c r="B33" s="1155" t="s">
        <v>5</v>
      </c>
      <c r="C33" s="1156"/>
      <c r="D33" s="1156"/>
      <c r="E33" s="1156"/>
      <c r="F33" s="1157"/>
      <c r="G33" s="1006"/>
      <c r="H33" s="1071">
        <f>ROUND(SUM(H26:H32),0)</f>
        <v>0</v>
      </c>
    </row>
    <row r="34" spans="2:8" ht="21" customHeight="1">
      <c r="B34" s="365"/>
      <c r="C34" s="365"/>
      <c r="D34" s="365"/>
      <c r="E34" s="365"/>
      <c r="F34" s="365"/>
      <c r="G34" s="366"/>
    </row>
    <row r="35" spans="2:8" ht="21" customHeight="1" thickBot="1">
      <c r="B35" s="365"/>
      <c r="C35" s="365"/>
      <c r="D35" s="365"/>
      <c r="E35" s="365"/>
      <c r="F35" s="365"/>
      <c r="G35" s="366"/>
    </row>
    <row r="36" spans="2:8" ht="30.75" customHeight="1" thickBot="1">
      <c r="B36" s="566"/>
      <c r="C36" s="648" t="s">
        <v>502</v>
      </c>
      <c r="D36" s="648"/>
      <c r="E36" s="648"/>
      <c r="F36" s="648"/>
      <c r="G36" s="567" t="s">
        <v>199</v>
      </c>
    </row>
    <row r="37" spans="2:8" ht="25.5" customHeight="1" thickBot="1">
      <c r="B37" s="818" t="s">
        <v>449</v>
      </c>
      <c r="C37" s="853" t="s">
        <v>7</v>
      </c>
      <c r="D37" s="75" t="s">
        <v>0</v>
      </c>
      <c r="E37" s="75" t="s">
        <v>8</v>
      </c>
      <c r="F37" s="75" t="s">
        <v>2</v>
      </c>
      <c r="G37" s="379" t="s">
        <v>10</v>
      </c>
    </row>
    <row r="38" spans="2:8" ht="21.75" customHeight="1">
      <c r="B38" s="77">
        <v>1</v>
      </c>
      <c r="C38" s="383" t="s">
        <v>197</v>
      </c>
      <c r="D38" s="534" t="s">
        <v>69</v>
      </c>
      <c r="E38" s="1027">
        <v>4</v>
      </c>
      <c r="F38" s="385"/>
      <c r="G38" s="535">
        <f>+ROUND(E38*F38,0)</f>
        <v>0</v>
      </c>
    </row>
    <row r="39" spans="2:8" ht="24.75" customHeight="1">
      <c r="B39" s="77">
        <v>2</v>
      </c>
      <c r="C39" s="100" t="s">
        <v>501</v>
      </c>
      <c r="D39" s="84" t="s">
        <v>69</v>
      </c>
      <c r="E39" s="1028">
        <v>4</v>
      </c>
      <c r="F39" s="358"/>
      <c r="G39" s="295">
        <f>+ROUND(E39*F39,0)</f>
        <v>0</v>
      </c>
    </row>
    <row r="40" spans="2:8" ht="24.75" customHeight="1">
      <c r="B40" s="77">
        <v>3</v>
      </c>
      <c r="C40" s="101" t="s">
        <v>118</v>
      </c>
      <c r="D40" s="54" t="s">
        <v>4</v>
      </c>
      <c r="E40" s="1028">
        <v>0.09</v>
      </c>
      <c r="F40" s="358"/>
      <c r="G40" s="295">
        <f>+ROUND(E40*F40,0)</f>
        <v>0</v>
      </c>
    </row>
    <row r="41" spans="2:8" ht="24" customHeight="1">
      <c r="B41" s="77">
        <v>4</v>
      </c>
      <c r="C41" s="101" t="s">
        <v>71</v>
      </c>
      <c r="D41" s="54" t="s">
        <v>4</v>
      </c>
      <c r="E41" s="1028">
        <v>0.09</v>
      </c>
      <c r="F41" s="358"/>
      <c r="G41" s="295">
        <f>+ROUND(E41*F41,0)</f>
        <v>0</v>
      </c>
    </row>
    <row r="42" spans="2:8" ht="21.75" customHeight="1" thickBot="1">
      <c r="B42" s="912"/>
      <c r="C42" s="437"/>
      <c r="D42" s="913"/>
      <c r="E42" s="913"/>
      <c r="F42" s="913"/>
      <c r="G42" s="914"/>
    </row>
    <row r="43" spans="2:8" ht="22.5" customHeight="1" thickBot="1">
      <c r="B43" s="658" t="s">
        <v>5</v>
      </c>
      <c r="C43" s="659"/>
      <c r="D43" s="659"/>
      <c r="E43" s="659"/>
      <c r="F43" s="659"/>
      <c r="G43" s="985">
        <f>ROUND(SUM(G38:G41),0)</f>
        <v>0</v>
      </c>
    </row>
    <row r="44" spans="2:8" ht="20.25" customHeight="1">
      <c r="B44" s="365"/>
      <c r="C44" s="365"/>
      <c r="D44" s="365"/>
      <c r="E44" s="365"/>
      <c r="F44" s="365"/>
      <c r="G44" s="366"/>
    </row>
    <row r="45" spans="2:8" ht="15.75" thickBot="1">
      <c r="B45" s="287"/>
    </row>
    <row r="46" spans="2:8" ht="27" customHeight="1" thickBot="1">
      <c r="B46" s="566"/>
      <c r="C46" s="1190" t="s">
        <v>467</v>
      </c>
      <c r="D46" s="1191"/>
      <c r="E46" s="1191"/>
      <c r="F46" s="1192"/>
      <c r="G46" s="567" t="s">
        <v>199</v>
      </c>
    </row>
    <row r="47" spans="2:8" ht="22.5" customHeight="1" thickBot="1">
      <c r="B47" s="568" t="s">
        <v>450</v>
      </c>
      <c r="C47" s="378" t="s">
        <v>7</v>
      </c>
      <c r="D47" s="75" t="s">
        <v>0</v>
      </c>
      <c r="E47" s="75" t="s">
        <v>8</v>
      </c>
      <c r="F47" s="75" t="s">
        <v>2</v>
      </c>
      <c r="G47" s="108" t="s">
        <v>10</v>
      </c>
    </row>
    <row r="48" spans="2:8" ht="22.5" customHeight="1">
      <c r="B48" s="435">
        <v>1</v>
      </c>
      <c r="C48" s="99" t="s">
        <v>68</v>
      </c>
      <c r="D48" s="984" t="s">
        <v>69</v>
      </c>
      <c r="E48" s="1029">
        <v>1.5</v>
      </c>
      <c r="F48" s="385"/>
      <c r="G48" s="535">
        <f t="shared" ref="G48:G63" si="2">+ROUND(F48*E48,0)</f>
        <v>0</v>
      </c>
    </row>
    <row r="49" spans="2:7" ht="33" customHeight="1">
      <c r="B49" s="88">
        <v>2</v>
      </c>
      <c r="C49" s="68" t="s">
        <v>114</v>
      </c>
      <c r="D49" s="56" t="s">
        <v>69</v>
      </c>
      <c r="E49" s="646">
        <v>1</v>
      </c>
      <c r="F49" s="126"/>
      <c r="G49" s="131">
        <f t="shared" si="2"/>
        <v>0</v>
      </c>
    </row>
    <row r="50" spans="2:7" ht="24" customHeight="1">
      <c r="B50" s="90">
        <v>3</v>
      </c>
      <c r="C50" s="68" t="s">
        <v>70</v>
      </c>
      <c r="D50" s="78" t="s">
        <v>73</v>
      </c>
      <c r="E50" s="1025">
        <v>0.1</v>
      </c>
      <c r="F50" s="358"/>
      <c r="G50" s="131">
        <f t="shared" si="2"/>
        <v>0</v>
      </c>
    </row>
    <row r="51" spans="2:7" ht="26.25" customHeight="1">
      <c r="B51" s="88">
        <v>4</v>
      </c>
      <c r="C51" s="103" t="s">
        <v>117</v>
      </c>
      <c r="D51" s="76" t="s">
        <v>3</v>
      </c>
      <c r="E51" s="1030">
        <v>1.7</v>
      </c>
      <c r="F51" s="133"/>
      <c r="G51" s="131">
        <f t="shared" si="2"/>
        <v>0</v>
      </c>
    </row>
    <row r="52" spans="2:7" ht="27" customHeight="1">
      <c r="B52" s="88">
        <v>5</v>
      </c>
      <c r="C52" s="129" t="s">
        <v>130</v>
      </c>
      <c r="D52" s="78" t="s">
        <v>69</v>
      </c>
      <c r="E52" s="1025">
        <v>2</v>
      </c>
      <c r="F52" s="358"/>
      <c r="G52" s="131">
        <f t="shared" si="2"/>
        <v>0</v>
      </c>
    </row>
    <row r="53" spans="2:7" ht="29.25" customHeight="1">
      <c r="B53" s="90">
        <v>6</v>
      </c>
      <c r="C53" s="129" t="s">
        <v>465</v>
      </c>
      <c r="D53" s="80" t="s">
        <v>3</v>
      </c>
      <c r="E53" s="1025">
        <v>0.39</v>
      </c>
      <c r="F53" s="126"/>
      <c r="G53" s="131">
        <f t="shared" si="2"/>
        <v>0</v>
      </c>
    </row>
    <row r="54" spans="2:7" ht="27" customHeight="1">
      <c r="B54" s="88">
        <v>7</v>
      </c>
      <c r="C54" s="1017" t="s">
        <v>132</v>
      </c>
      <c r="D54" s="80" t="s">
        <v>3</v>
      </c>
      <c r="E54" s="1025">
        <v>1.6</v>
      </c>
      <c r="F54" s="126"/>
      <c r="G54" s="131">
        <f t="shared" si="2"/>
        <v>0</v>
      </c>
    </row>
    <row r="55" spans="2:7" ht="21.75" customHeight="1">
      <c r="B55" s="88">
        <v>8</v>
      </c>
      <c r="C55" s="68" t="s">
        <v>124</v>
      </c>
      <c r="D55" s="78" t="s">
        <v>4</v>
      </c>
      <c r="E55" s="1025">
        <v>0.85999999999999988</v>
      </c>
      <c r="F55" s="358"/>
      <c r="G55" s="131">
        <f t="shared" si="2"/>
        <v>0</v>
      </c>
    </row>
    <row r="56" spans="2:7" ht="24.75" customHeight="1">
      <c r="B56" s="90">
        <v>9</v>
      </c>
      <c r="C56" s="68" t="s">
        <v>118</v>
      </c>
      <c r="D56" s="78" t="s">
        <v>4</v>
      </c>
      <c r="E56" s="1025">
        <v>1.9370000000000001</v>
      </c>
      <c r="F56" s="358"/>
      <c r="G56" s="131">
        <f t="shared" si="2"/>
        <v>0</v>
      </c>
    </row>
    <row r="57" spans="2:7" ht="28.5" customHeight="1">
      <c r="B57" s="88">
        <v>10</v>
      </c>
      <c r="C57" s="68" t="s">
        <v>71</v>
      </c>
      <c r="D57" s="78" t="s">
        <v>4</v>
      </c>
      <c r="E57" s="1025">
        <v>1.9370000000000001</v>
      </c>
      <c r="F57" s="126"/>
      <c r="G57" s="131">
        <f t="shared" si="2"/>
        <v>0</v>
      </c>
    </row>
    <row r="58" spans="2:7" ht="27.75" customHeight="1">
      <c r="B58" s="88">
        <v>11</v>
      </c>
      <c r="C58" s="68" t="s">
        <v>152</v>
      </c>
      <c r="D58" s="78" t="s">
        <v>4</v>
      </c>
      <c r="E58" s="646">
        <v>0.19500000000000001</v>
      </c>
      <c r="F58" s="126"/>
      <c r="G58" s="131">
        <f t="shared" si="2"/>
        <v>0</v>
      </c>
    </row>
    <row r="59" spans="2:7" ht="33.75" customHeight="1">
      <c r="B59" s="90">
        <v>12</v>
      </c>
      <c r="C59" s="68" t="s">
        <v>159</v>
      </c>
      <c r="D59" s="65" t="s">
        <v>3</v>
      </c>
      <c r="E59" s="646">
        <v>2.58</v>
      </c>
      <c r="F59" s="126"/>
      <c r="G59" s="131">
        <f t="shared" si="2"/>
        <v>0</v>
      </c>
    </row>
    <row r="60" spans="2:7" ht="24.75" customHeight="1">
      <c r="B60" s="88">
        <v>13</v>
      </c>
      <c r="C60" s="68" t="s">
        <v>196</v>
      </c>
      <c r="D60" s="78" t="s">
        <v>56</v>
      </c>
      <c r="E60" s="646">
        <v>39.703159999999997</v>
      </c>
      <c r="F60" s="126"/>
      <c r="G60" s="131">
        <f t="shared" si="2"/>
        <v>0</v>
      </c>
    </row>
    <row r="61" spans="2:7" ht="18.75" customHeight="1">
      <c r="B61" s="88">
        <v>14</v>
      </c>
      <c r="C61" s="68" t="s">
        <v>72</v>
      </c>
      <c r="D61" s="80" t="s">
        <v>3</v>
      </c>
      <c r="E61" s="1025">
        <v>3.4</v>
      </c>
      <c r="F61" s="358"/>
      <c r="G61" s="131">
        <f t="shared" si="2"/>
        <v>0</v>
      </c>
    </row>
    <row r="62" spans="2:7" ht="15.75">
      <c r="B62" s="90">
        <v>15</v>
      </c>
      <c r="C62" s="102" t="s">
        <v>429</v>
      </c>
      <c r="D62" s="441" t="s">
        <v>4</v>
      </c>
      <c r="E62" s="1031">
        <v>0.69629999999999992</v>
      </c>
      <c r="F62" s="444"/>
      <c r="G62" s="295">
        <f t="shared" si="2"/>
        <v>0</v>
      </c>
    </row>
    <row r="63" spans="2:7" ht="21" customHeight="1">
      <c r="B63" s="88">
        <v>16</v>
      </c>
      <c r="C63" s="68" t="s">
        <v>121</v>
      </c>
      <c r="D63" s="76" t="s">
        <v>3</v>
      </c>
      <c r="E63" s="1030">
        <v>1.7</v>
      </c>
      <c r="F63" s="126"/>
      <c r="G63" s="445">
        <f t="shared" si="2"/>
        <v>0</v>
      </c>
    </row>
    <row r="64" spans="2:7" ht="21" customHeight="1" thickBot="1">
      <c r="B64" s="527"/>
      <c r="C64" s="82"/>
      <c r="D64" s="565"/>
      <c r="E64" s="788"/>
      <c r="F64" s="137"/>
      <c r="G64" s="440"/>
    </row>
    <row r="65" spans="2:7" ht="19.5" customHeight="1" thickBot="1">
      <c r="B65" s="1155" t="s">
        <v>5</v>
      </c>
      <c r="C65" s="1156"/>
      <c r="D65" s="1156"/>
      <c r="E65" s="1156"/>
      <c r="F65" s="1258"/>
      <c r="G65" s="983">
        <f>ROUND(SUM(G48:G63),0)</f>
        <v>0</v>
      </c>
    </row>
    <row r="66" spans="2:7" ht="15.75">
      <c r="B66" s="365"/>
      <c r="C66" s="365"/>
      <c r="D66" s="365"/>
      <c r="E66" s="365"/>
      <c r="F66" s="365"/>
      <c r="G66" s="366"/>
    </row>
    <row r="67" spans="2:7" ht="18" customHeight="1" thickBot="1">
      <c r="B67" s="287"/>
    </row>
    <row r="68" spans="2:7" ht="26.25" customHeight="1" thickBot="1">
      <c r="B68" s="566"/>
      <c r="C68" s="1237" t="s">
        <v>468</v>
      </c>
      <c r="D68" s="1237"/>
      <c r="E68" s="1237"/>
      <c r="F68" s="1237"/>
      <c r="G68" s="567" t="s">
        <v>199</v>
      </c>
    </row>
    <row r="69" spans="2:7" ht="21" customHeight="1" thickBot="1">
      <c r="B69" s="571" t="s">
        <v>451</v>
      </c>
      <c r="C69" s="123" t="s">
        <v>7</v>
      </c>
      <c r="D69" s="85" t="s">
        <v>0</v>
      </c>
      <c r="E69" s="85" t="s">
        <v>8</v>
      </c>
      <c r="F69" s="85" t="s">
        <v>2</v>
      </c>
      <c r="G69" s="111" t="s">
        <v>10</v>
      </c>
    </row>
    <row r="70" spans="2:7" ht="18.75" customHeight="1">
      <c r="B70" s="88">
        <v>1</v>
      </c>
      <c r="C70" s="94" t="s">
        <v>68</v>
      </c>
      <c r="D70" s="83" t="s">
        <v>69</v>
      </c>
      <c r="E70" s="1032">
        <v>1.5</v>
      </c>
      <c r="F70" s="406"/>
      <c r="G70" s="430">
        <f t="shared" ref="G70:G83" si="3">+ROUND(F70*E70,0)</f>
        <v>0</v>
      </c>
    </row>
    <row r="71" spans="2:7" ht="33.75" customHeight="1">
      <c r="B71" s="88">
        <v>2</v>
      </c>
      <c r="C71" s="64" t="s">
        <v>114</v>
      </c>
      <c r="D71" s="56" t="s">
        <v>69</v>
      </c>
      <c r="E71" s="646">
        <v>1</v>
      </c>
      <c r="F71" s="126"/>
      <c r="G71" s="131">
        <f t="shared" si="3"/>
        <v>0</v>
      </c>
    </row>
    <row r="72" spans="2:7" ht="22.5" customHeight="1">
      <c r="B72" s="90">
        <v>3</v>
      </c>
      <c r="C72" s="64" t="s">
        <v>70</v>
      </c>
      <c r="D72" s="78" t="s">
        <v>73</v>
      </c>
      <c r="E72" s="646">
        <v>0.2</v>
      </c>
      <c r="F72" s="358"/>
      <c r="G72" s="295">
        <f t="shared" si="3"/>
        <v>0</v>
      </c>
    </row>
    <row r="73" spans="2:7" ht="24.75" customHeight="1">
      <c r="B73" s="88">
        <v>4</v>
      </c>
      <c r="C73" s="98" t="s">
        <v>130</v>
      </c>
      <c r="D73" s="78" t="s">
        <v>69</v>
      </c>
      <c r="E73" s="1025">
        <v>2</v>
      </c>
      <c r="F73" s="358"/>
      <c r="G73" s="295">
        <f t="shared" si="3"/>
        <v>0</v>
      </c>
    </row>
    <row r="74" spans="2:7" ht="20.25" customHeight="1">
      <c r="B74" s="88">
        <v>5</v>
      </c>
      <c r="C74" s="1018" t="s">
        <v>132</v>
      </c>
      <c r="D74" s="78" t="s">
        <v>3</v>
      </c>
      <c r="E74" s="1025">
        <v>1.6</v>
      </c>
      <c r="F74" s="358"/>
      <c r="G74" s="295">
        <f t="shared" si="3"/>
        <v>0</v>
      </c>
    </row>
    <row r="75" spans="2:7" s="48" customFormat="1" ht="20.25" customHeight="1">
      <c r="B75" s="90">
        <v>6</v>
      </c>
      <c r="C75" s="98" t="s">
        <v>437</v>
      </c>
      <c r="D75" s="80" t="s">
        <v>4</v>
      </c>
      <c r="E75" s="1025">
        <v>0.39</v>
      </c>
      <c r="F75" s="358"/>
      <c r="G75" s="295">
        <f t="shared" si="3"/>
        <v>0</v>
      </c>
    </row>
    <row r="76" spans="2:7" ht="19.5" customHeight="1">
      <c r="B76" s="88">
        <v>7</v>
      </c>
      <c r="C76" s="68" t="s">
        <v>124</v>
      </c>
      <c r="D76" s="78" t="s">
        <v>4</v>
      </c>
      <c r="E76" s="1025">
        <v>0.85999999999999988</v>
      </c>
      <c r="F76" s="358"/>
      <c r="G76" s="295">
        <f t="shared" si="3"/>
        <v>0</v>
      </c>
    </row>
    <row r="77" spans="2:7" ht="19.5" customHeight="1">
      <c r="B77" s="88">
        <v>8</v>
      </c>
      <c r="C77" s="64" t="s">
        <v>118</v>
      </c>
      <c r="D77" s="78" t="s">
        <v>4</v>
      </c>
      <c r="E77" s="1025">
        <v>1.9369999999999998</v>
      </c>
      <c r="F77" s="358"/>
      <c r="G77" s="295">
        <f t="shared" si="3"/>
        <v>0</v>
      </c>
    </row>
    <row r="78" spans="2:7" ht="15.75">
      <c r="B78" s="90">
        <v>9</v>
      </c>
      <c r="C78" s="64" t="s">
        <v>71</v>
      </c>
      <c r="D78" s="78" t="s">
        <v>4</v>
      </c>
      <c r="E78" s="1025">
        <v>1.9369999999999998</v>
      </c>
      <c r="F78" s="358"/>
      <c r="G78" s="295">
        <f t="shared" si="3"/>
        <v>0</v>
      </c>
    </row>
    <row r="79" spans="2:7" ht="15.75">
      <c r="B79" s="88">
        <v>10</v>
      </c>
      <c r="C79" s="68" t="s">
        <v>152</v>
      </c>
      <c r="D79" s="78" t="s">
        <v>4</v>
      </c>
      <c r="E79" s="1025">
        <v>0.19500000000000001</v>
      </c>
      <c r="F79" s="358"/>
      <c r="G79" s="295">
        <f t="shared" si="3"/>
        <v>0</v>
      </c>
    </row>
    <row r="80" spans="2:7" ht="30.75">
      <c r="B80" s="88">
        <v>11</v>
      </c>
      <c r="C80" s="64" t="s">
        <v>159</v>
      </c>
      <c r="D80" s="80" t="s">
        <v>3</v>
      </c>
      <c r="E80" s="646">
        <v>2.58</v>
      </c>
      <c r="F80" s="126"/>
      <c r="G80" s="131">
        <f t="shared" si="3"/>
        <v>0</v>
      </c>
    </row>
    <row r="81" spans="2:7" ht="19.5" customHeight="1">
      <c r="B81" s="90">
        <v>12</v>
      </c>
      <c r="C81" s="64" t="s">
        <v>196</v>
      </c>
      <c r="D81" s="78" t="s">
        <v>56</v>
      </c>
      <c r="E81" s="1025">
        <v>39.703159999999997</v>
      </c>
      <c r="F81" s="358"/>
      <c r="G81" s="295">
        <f t="shared" si="3"/>
        <v>0</v>
      </c>
    </row>
    <row r="82" spans="2:7" ht="15.75">
      <c r="B82" s="88">
        <v>13</v>
      </c>
      <c r="C82" s="64" t="s">
        <v>72</v>
      </c>
      <c r="D82" s="80" t="s">
        <v>3</v>
      </c>
      <c r="E82" s="1025">
        <v>3.4</v>
      </c>
      <c r="F82" s="358"/>
      <c r="G82" s="295">
        <f t="shared" si="3"/>
        <v>0</v>
      </c>
    </row>
    <row r="83" spans="2:7" ht="15.75">
      <c r="B83" s="88">
        <v>14</v>
      </c>
      <c r="C83" s="64" t="s">
        <v>120</v>
      </c>
      <c r="D83" s="78" t="s">
        <v>4</v>
      </c>
      <c r="E83" s="1025">
        <v>0.69629999999999992</v>
      </c>
      <c r="F83" s="358"/>
      <c r="G83" s="295">
        <f t="shared" si="3"/>
        <v>0</v>
      </c>
    </row>
    <row r="84" spans="2:7" ht="16.5" thickBot="1">
      <c r="B84" s="96"/>
      <c r="C84" s="442"/>
      <c r="D84" s="441"/>
      <c r="E84" s="441"/>
      <c r="F84" s="67"/>
      <c r="G84" s="657"/>
    </row>
    <row r="85" spans="2:7" ht="18.75" customHeight="1" thickBot="1">
      <c r="B85" s="1208" t="s">
        <v>5</v>
      </c>
      <c r="C85" s="1209"/>
      <c r="D85" s="1209"/>
      <c r="E85" s="1209"/>
      <c r="F85" s="1236"/>
      <c r="G85" s="982">
        <f>ROUND(SUM(G70:G83),0)</f>
        <v>0</v>
      </c>
    </row>
    <row r="86" spans="2:7" ht="15.75">
      <c r="B86" s="365"/>
      <c r="C86" s="365"/>
      <c r="D86" s="365"/>
      <c r="E86" s="365"/>
      <c r="F86" s="365"/>
      <c r="G86" s="366"/>
    </row>
    <row r="87" spans="2:7" ht="15.75" thickBot="1"/>
    <row r="88" spans="2:7" ht="22.5" customHeight="1" thickBot="1">
      <c r="B88" s="1238" t="s">
        <v>544</v>
      </c>
      <c r="C88" s="1162"/>
      <c r="D88" s="1162"/>
      <c r="E88" s="1162"/>
      <c r="F88" s="1162"/>
      <c r="G88" s="1239"/>
    </row>
    <row r="89" spans="2:7" ht="23.25" customHeight="1" thickBot="1">
      <c r="B89" s="592" t="s">
        <v>452</v>
      </c>
      <c r="C89" s="446" t="s">
        <v>7</v>
      </c>
      <c r="D89" s="446" t="s">
        <v>0</v>
      </c>
      <c r="E89" s="446" t="s">
        <v>8</v>
      </c>
      <c r="F89" s="446" t="s">
        <v>2</v>
      </c>
      <c r="G89" s="447" t="s">
        <v>10</v>
      </c>
    </row>
    <row r="90" spans="2:7" ht="15.75">
      <c r="B90" s="319">
        <v>1</v>
      </c>
      <c r="C90" s="1033" t="s">
        <v>68</v>
      </c>
      <c r="D90" s="83" t="s">
        <v>69</v>
      </c>
      <c r="E90" s="1034">
        <v>1.5</v>
      </c>
      <c r="F90" s="1035"/>
      <c r="G90" s="1036">
        <f t="shared" ref="G90:G94" si="4">+F90*E90</f>
        <v>0</v>
      </c>
    </row>
    <row r="91" spans="2:7" ht="15.75">
      <c r="B91" s="319">
        <v>2</v>
      </c>
      <c r="C91" s="139" t="s">
        <v>353</v>
      </c>
      <c r="D91" s="78" t="s">
        <v>69</v>
      </c>
      <c r="E91" s="1037">
        <v>1</v>
      </c>
      <c r="F91" s="1038"/>
      <c r="G91" s="374">
        <f t="shared" si="4"/>
        <v>0</v>
      </c>
    </row>
    <row r="92" spans="2:7" ht="15.75">
      <c r="B92" s="455">
        <v>3</v>
      </c>
      <c r="C92" s="139" t="s">
        <v>70</v>
      </c>
      <c r="D92" s="78" t="s">
        <v>73</v>
      </c>
      <c r="E92" s="1037">
        <v>0.2</v>
      </c>
      <c r="F92" s="1038"/>
      <c r="G92" s="374">
        <f t="shared" si="4"/>
        <v>0</v>
      </c>
    </row>
    <row r="93" spans="2:7" ht="15.75">
      <c r="B93" s="319">
        <v>4</v>
      </c>
      <c r="C93" s="1039" t="s">
        <v>130</v>
      </c>
      <c r="D93" s="78" t="s">
        <v>69</v>
      </c>
      <c r="E93" s="1037">
        <v>2</v>
      </c>
      <c r="F93" s="1038"/>
      <c r="G93" s="374">
        <f t="shared" si="4"/>
        <v>0</v>
      </c>
    </row>
    <row r="94" spans="2:7" ht="15.75">
      <c r="B94" s="319">
        <v>5</v>
      </c>
      <c r="C94" s="98" t="s">
        <v>437</v>
      </c>
      <c r="D94" s="80" t="s">
        <v>3</v>
      </c>
      <c r="E94" s="1037">
        <v>0.39</v>
      </c>
      <c r="F94" s="1038"/>
      <c r="G94" s="374">
        <f t="shared" si="4"/>
        <v>0</v>
      </c>
    </row>
    <row r="95" spans="2:7" ht="15.75">
      <c r="B95" s="455">
        <v>6</v>
      </c>
      <c r="C95" s="1039" t="s">
        <v>132</v>
      </c>
      <c r="D95" s="80" t="s">
        <v>3</v>
      </c>
      <c r="E95" s="1037">
        <v>1.6</v>
      </c>
      <c r="F95" s="1038"/>
      <c r="G95" s="374">
        <f t="shared" ref="G95:G104" si="5">+E95*F95</f>
        <v>0</v>
      </c>
    </row>
    <row r="96" spans="2:7" ht="15.75">
      <c r="B96" s="319">
        <v>7</v>
      </c>
      <c r="C96" s="66" t="s">
        <v>124</v>
      </c>
      <c r="D96" s="78" t="s">
        <v>4</v>
      </c>
      <c r="E96" s="1040">
        <v>0.85999999999999988</v>
      </c>
      <c r="F96" s="140"/>
      <c r="G96" s="400">
        <f t="shared" si="5"/>
        <v>0</v>
      </c>
    </row>
    <row r="97" spans="2:8" ht="15.75">
      <c r="B97" s="319">
        <v>8</v>
      </c>
      <c r="C97" s="66" t="s">
        <v>118</v>
      </c>
      <c r="D97" s="78" t="s">
        <v>4</v>
      </c>
      <c r="E97" s="1040">
        <v>1.6971499999999999</v>
      </c>
      <c r="F97" s="1038"/>
      <c r="G97" s="374">
        <f t="shared" si="5"/>
        <v>0</v>
      </c>
    </row>
    <row r="98" spans="2:8" ht="15.75">
      <c r="B98" s="455">
        <v>9</v>
      </c>
      <c r="C98" s="66" t="s">
        <v>71</v>
      </c>
      <c r="D98" s="78" t="s">
        <v>4</v>
      </c>
      <c r="E98" s="1040">
        <v>1.6971499999999999</v>
      </c>
      <c r="F98" s="140"/>
      <c r="G98" s="400">
        <f t="shared" si="5"/>
        <v>0</v>
      </c>
    </row>
    <row r="99" spans="2:8" ht="18" customHeight="1">
      <c r="B99" s="319">
        <v>10</v>
      </c>
      <c r="C99" s="68" t="s">
        <v>152</v>
      </c>
      <c r="D99" s="78" t="s">
        <v>4</v>
      </c>
      <c r="E99" s="1025">
        <v>0.19500000000000001</v>
      </c>
      <c r="F99" s="358"/>
      <c r="G99" s="374">
        <f t="shared" si="5"/>
        <v>0</v>
      </c>
    </row>
    <row r="100" spans="2:8" ht="19.5" customHeight="1">
      <c r="B100" s="319">
        <v>11</v>
      </c>
      <c r="C100" s="139" t="s">
        <v>354</v>
      </c>
      <c r="D100" s="80" t="s">
        <v>3</v>
      </c>
      <c r="E100" s="1037">
        <v>1.2</v>
      </c>
      <c r="F100" s="358"/>
      <c r="G100" s="374">
        <f>+E100*F100</f>
        <v>0</v>
      </c>
    </row>
    <row r="101" spans="2:8" ht="18.75" customHeight="1">
      <c r="B101" s="455">
        <v>12</v>
      </c>
      <c r="C101" s="139" t="s">
        <v>122</v>
      </c>
      <c r="D101" s="78" t="s">
        <v>56</v>
      </c>
      <c r="E101" s="1037">
        <v>80</v>
      </c>
      <c r="F101" s="126"/>
      <c r="G101" s="374">
        <f>+E101*F101</f>
        <v>0</v>
      </c>
    </row>
    <row r="102" spans="2:8" ht="18" customHeight="1">
      <c r="B102" s="319">
        <v>13</v>
      </c>
      <c r="C102" s="66" t="s">
        <v>435</v>
      </c>
      <c r="D102" s="80" t="s">
        <v>3</v>
      </c>
      <c r="E102" s="1040">
        <v>3.4</v>
      </c>
      <c r="F102" s="358"/>
      <c r="G102" s="374">
        <f t="shared" si="5"/>
        <v>0</v>
      </c>
    </row>
    <row r="103" spans="2:8" ht="33.75" customHeight="1">
      <c r="B103" s="319">
        <v>14</v>
      </c>
      <c r="C103" s="64" t="s">
        <v>436</v>
      </c>
      <c r="D103" s="56" t="s">
        <v>4</v>
      </c>
      <c r="E103" s="1040">
        <v>0.76279999999999992</v>
      </c>
      <c r="F103" s="126"/>
      <c r="G103" s="400">
        <f t="shared" si="5"/>
        <v>0</v>
      </c>
    </row>
    <row r="104" spans="2:8" ht="15.75">
      <c r="B104" s="455">
        <v>15</v>
      </c>
      <c r="C104" s="139" t="s">
        <v>466</v>
      </c>
      <c r="D104" s="78" t="s">
        <v>4</v>
      </c>
      <c r="E104" s="1037">
        <v>0.32250000000000001</v>
      </c>
      <c r="F104" s="358"/>
      <c r="G104" s="374">
        <f t="shared" si="5"/>
        <v>0</v>
      </c>
    </row>
    <row r="105" spans="2:8" ht="15.75" thickBot="1">
      <c r="B105" s="979"/>
      <c r="C105" s="450"/>
      <c r="D105" s="451"/>
      <c r="E105" s="452"/>
      <c r="F105" s="980"/>
      <c r="G105" s="981"/>
    </row>
    <row r="106" spans="2:8" ht="20.25" customHeight="1" thickBot="1">
      <c r="B106" s="1240" t="s">
        <v>5</v>
      </c>
      <c r="C106" s="1241"/>
      <c r="D106" s="1241"/>
      <c r="E106" s="1241"/>
      <c r="F106" s="1242"/>
      <c r="G106" s="978">
        <f>ROUND(SUM(G90:G104),0)</f>
        <v>0</v>
      </c>
    </row>
    <row r="107" spans="2:8">
      <c r="B107" s="976"/>
      <c r="C107" s="976"/>
      <c r="D107" s="976"/>
      <c r="E107" s="976"/>
      <c r="F107" s="976"/>
      <c r="G107" s="977"/>
    </row>
    <row r="108" spans="2:8" ht="15.75" thickBot="1"/>
    <row r="109" spans="2:8" ht="16.5" customHeight="1">
      <c r="B109" s="1243" t="s">
        <v>464</v>
      </c>
      <c r="C109" s="1244"/>
      <c r="D109" s="1244"/>
      <c r="E109" s="1244"/>
      <c r="F109" s="1244"/>
      <c r="G109" s="1244"/>
      <c r="H109" s="1256" t="s">
        <v>199</v>
      </c>
    </row>
    <row r="110" spans="2:8" ht="16.5" customHeight="1" thickBot="1">
      <c r="B110" s="1245"/>
      <c r="C110" s="1246"/>
      <c r="D110" s="1246"/>
      <c r="E110" s="1246"/>
      <c r="F110" s="1246"/>
      <c r="G110" s="1246"/>
      <c r="H110" s="1257"/>
    </row>
    <row r="111" spans="2:8" ht="21" customHeight="1" thickBot="1">
      <c r="B111" s="568" t="s">
        <v>453</v>
      </c>
      <c r="C111" s="378" t="s">
        <v>7</v>
      </c>
      <c r="D111" s="75" t="s">
        <v>0</v>
      </c>
      <c r="E111" s="75" t="s">
        <v>8</v>
      </c>
      <c r="F111" s="858" t="s">
        <v>2</v>
      </c>
      <c r="G111" s="514" t="s">
        <v>9</v>
      </c>
      <c r="H111" s="975" t="s">
        <v>10</v>
      </c>
    </row>
    <row r="112" spans="2:8" ht="30">
      <c r="B112" s="86">
        <v>1</v>
      </c>
      <c r="C112" s="99" t="s">
        <v>424</v>
      </c>
      <c r="D112" s="855" t="s">
        <v>13</v>
      </c>
      <c r="E112" s="856">
        <v>1</v>
      </c>
      <c r="F112" s="857"/>
      <c r="G112" s="522">
        <v>0.13</v>
      </c>
      <c r="H112" s="1041">
        <f>+F112*E112*G112</f>
        <v>0</v>
      </c>
    </row>
    <row r="113" spans="2:8" ht="15.75">
      <c r="B113" s="1074">
        <v>2</v>
      </c>
      <c r="C113" s="102" t="s">
        <v>423</v>
      </c>
      <c r="D113" s="97" t="s">
        <v>23</v>
      </c>
      <c r="E113" s="644">
        <v>1</v>
      </c>
      <c r="F113" s="135"/>
      <c r="G113" s="522">
        <v>0.03</v>
      </c>
      <c r="H113" s="1042">
        <f t="shared" ref="H113:H116" si="6">+F113*E113*G113</f>
        <v>0</v>
      </c>
    </row>
    <row r="114" spans="2:8" ht="15.75">
      <c r="B114" s="1074">
        <v>3</v>
      </c>
      <c r="C114" s="102" t="s">
        <v>422</v>
      </c>
      <c r="D114" s="523" t="s">
        <v>15</v>
      </c>
      <c r="E114" s="645">
        <v>0.3</v>
      </c>
      <c r="F114" s="135"/>
      <c r="G114" s="522">
        <v>1</v>
      </c>
      <c r="H114" s="1042">
        <f>+F114*E114*G114</f>
        <v>0</v>
      </c>
    </row>
    <row r="115" spans="2:8" ht="15.75">
      <c r="B115" s="1074">
        <v>4</v>
      </c>
      <c r="C115" s="102" t="s">
        <v>151</v>
      </c>
      <c r="D115" s="523" t="s">
        <v>15</v>
      </c>
      <c r="E115" s="644">
        <v>0.1</v>
      </c>
      <c r="F115" s="651"/>
      <c r="G115" s="522">
        <v>1</v>
      </c>
      <c r="H115" s="1042">
        <f t="shared" si="6"/>
        <v>0</v>
      </c>
    </row>
    <row r="116" spans="2:8" ht="15.75">
      <c r="B116" s="88">
        <v>5</v>
      </c>
      <c r="C116" s="68" t="s">
        <v>118</v>
      </c>
      <c r="D116" s="78" t="s">
        <v>4</v>
      </c>
      <c r="E116" s="646">
        <v>0.2</v>
      </c>
      <c r="F116" s="551"/>
      <c r="G116" s="522">
        <v>1</v>
      </c>
      <c r="H116" s="1042">
        <f t="shared" si="6"/>
        <v>0</v>
      </c>
    </row>
    <row r="117" spans="2:8" ht="16.5" thickBot="1">
      <c r="B117" s="1074">
        <v>6</v>
      </c>
      <c r="C117" s="102" t="s">
        <v>71</v>
      </c>
      <c r="D117" s="441" t="s">
        <v>4</v>
      </c>
      <c r="E117" s="646">
        <v>0.25</v>
      </c>
      <c r="F117" s="651"/>
      <c r="G117" s="522">
        <v>1</v>
      </c>
      <c r="H117" s="1043">
        <f>+F117*E117*G117</f>
        <v>0</v>
      </c>
    </row>
    <row r="118" spans="2:8" ht="19.5" customHeight="1" thickBot="1">
      <c r="B118" s="1208" t="s">
        <v>5</v>
      </c>
      <c r="C118" s="1209"/>
      <c r="D118" s="1209"/>
      <c r="E118" s="1209"/>
      <c r="F118" s="1209"/>
      <c r="G118" s="1209"/>
      <c r="H118" s="125">
        <f>ROUND(SUM(H112:H117),0)</f>
        <v>0</v>
      </c>
    </row>
    <row r="119" spans="2:8" ht="15.75">
      <c r="B119" s="365"/>
      <c r="C119" s="365"/>
      <c r="D119" s="365"/>
      <c r="E119" s="365"/>
      <c r="F119" s="365"/>
      <c r="G119" s="365"/>
      <c r="H119" s="128"/>
    </row>
    <row r="120" spans="2:8" ht="15.75" thickBot="1"/>
    <row r="121" spans="2:8" ht="16.5" customHeight="1">
      <c r="B121" s="1247" t="s">
        <v>491</v>
      </c>
      <c r="C121" s="1248"/>
      <c r="D121" s="1248"/>
      <c r="E121" s="1248"/>
      <c r="F121" s="1248"/>
      <c r="G121" s="1251" t="s">
        <v>490</v>
      </c>
    </row>
    <row r="122" spans="2:8" ht="16.5" customHeight="1" thickBot="1">
      <c r="B122" s="1249"/>
      <c r="C122" s="1250"/>
      <c r="D122" s="1250"/>
      <c r="E122" s="1250"/>
      <c r="F122" s="1250"/>
      <c r="G122" s="1252"/>
    </row>
    <row r="123" spans="2:8" ht="16.5" thickBot="1">
      <c r="B123" s="568" t="s">
        <v>454</v>
      </c>
      <c r="C123" s="378" t="s">
        <v>7</v>
      </c>
      <c r="D123" s="75" t="s">
        <v>0</v>
      </c>
      <c r="E123" s="75" t="s">
        <v>8</v>
      </c>
      <c r="F123" s="75" t="s">
        <v>2</v>
      </c>
      <c r="G123" s="108" t="s">
        <v>10</v>
      </c>
    </row>
    <row r="124" spans="2:8" ht="15.75">
      <c r="B124" s="86">
        <v>1</v>
      </c>
      <c r="C124" s="859" t="s">
        <v>72</v>
      </c>
      <c r="D124" s="860" t="s">
        <v>31</v>
      </c>
      <c r="E124" s="1044">
        <v>1.2</v>
      </c>
      <c r="F124" s="861"/>
      <c r="G124" s="662">
        <f t="shared" ref="G124:G128" si="7">+F124*E124</f>
        <v>0</v>
      </c>
    </row>
    <row r="125" spans="2:8" ht="15.75">
      <c r="B125" s="88">
        <v>2</v>
      </c>
      <c r="C125" s="64" t="s">
        <v>120</v>
      </c>
      <c r="D125" s="78" t="s">
        <v>38</v>
      </c>
      <c r="E125" s="1025">
        <v>0.19800000000000001</v>
      </c>
      <c r="F125" s="564"/>
      <c r="G125" s="193">
        <f t="shared" si="7"/>
        <v>0</v>
      </c>
    </row>
    <row r="126" spans="2:8" ht="32.25" customHeight="1">
      <c r="B126" s="88">
        <v>3</v>
      </c>
      <c r="C126" s="64" t="s">
        <v>431</v>
      </c>
      <c r="D126" s="78" t="s">
        <v>18</v>
      </c>
      <c r="E126" s="646">
        <v>2.9249999999999998</v>
      </c>
      <c r="F126" s="126"/>
      <c r="G126" s="193">
        <f t="shared" si="7"/>
        <v>0</v>
      </c>
    </row>
    <row r="127" spans="2:8" ht="15.75">
      <c r="B127" s="88">
        <v>4</v>
      </c>
      <c r="C127" s="68" t="s">
        <v>24</v>
      </c>
      <c r="D127" s="76" t="s">
        <v>13</v>
      </c>
      <c r="E127" s="643">
        <v>0.65</v>
      </c>
      <c r="F127" s="358"/>
      <c r="G127" s="193">
        <f t="shared" si="7"/>
        <v>0</v>
      </c>
    </row>
    <row r="128" spans="2:8" ht="19.5" customHeight="1">
      <c r="B128" s="88">
        <v>5</v>
      </c>
      <c r="C128" s="68" t="s">
        <v>25</v>
      </c>
      <c r="D128" s="58" t="s">
        <v>15</v>
      </c>
      <c r="E128" s="643">
        <v>0.1</v>
      </c>
      <c r="F128" s="194"/>
      <c r="G128" s="193">
        <f t="shared" si="7"/>
        <v>0</v>
      </c>
    </row>
    <row r="129" spans="2:7" ht="16.5" thickBot="1">
      <c r="B129" s="912"/>
      <c r="C129" s="437"/>
      <c r="D129" s="913"/>
      <c r="E129" s="913"/>
      <c r="F129" s="913"/>
      <c r="G129" s="965"/>
    </row>
    <row r="130" spans="2:7" ht="18.75" customHeight="1" thickBot="1">
      <c r="B130" s="1253" t="s">
        <v>5</v>
      </c>
      <c r="C130" s="1254"/>
      <c r="D130" s="1254"/>
      <c r="E130" s="1254"/>
      <c r="F130" s="1254"/>
      <c r="G130" s="974">
        <f>ROUND(SUM(G124:G128),0)</f>
        <v>0</v>
      </c>
    </row>
    <row r="131" spans="2:7" ht="15.75">
      <c r="B131" s="365"/>
      <c r="C131" s="365"/>
      <c r="D131" s="365"/>
      <c r="E131" s="365"/>
      <c r="F131" s="365"/>
      <c r="G131" s="459"/>
    </row>
    <row r="132" spans="2:7" ht="15.75" thickBot="1"/>
    <row r="133" spans="2:7" ht="41.25" customHeight="1" thickBot="1">
      <c r="B133" s="575"/>
      <c r="C133" s="1255" t="s">
        <v>545</v>
      </c>
      <c r="D133" s="1255"/>
      <c r="E133" s="1255"/>
      <c r="F133" s="1255"/>
      <c r="G133" s="576" t="s">
        <v>216</v>
      </c>
    </row>
    <row r="134" spans="2:7" ht="16.5" thickBot="1">
      <c r="B134" s="568" t="s">
        <v>455</v>
      </c>
      <c r="C134" s="378" t="s">
        <v>7</v>
      </c>
      <c r="D134" s="75" t="s">
        <v>0</v>
      </c>
      <c r="E134" s="75" t="s">
        <v>8</v>
      </c>
      <c r="F134" s="862" t="s">
        <v>2</v>
      </c>
      <c r="G134" s="108" t="s">
        <v>10</v>
      </c>
    </row>
    <row r="135" spans="2:7" ht="18.75" customHeight="1">
      <c r="B135" s="86">
        <v>1</v>
      </c>
      <c r="C135" s="99" t="s">
        <v>68</v>
      </c>
      <c r="D135" s="87" t="s">
        <v>69</v>
      </c>
      <c r="E135" s="1045">
        <v>4</v>
      </c>
      <c r="F135" s="385"/>
      <c r="G135" s="292">
        <f>+ROUND(F135*E135,0)</f>
        <v>0</v>
      </c>
    </row>
    <row r="136" spans="2:7" ht="33.75" customHeight="1">
      <c r="B136" s="654">
        <v>2</v>
      </c>
      <c r="C136" s="64" t="s">
        <v>114</v>
      </c>
      <c r="D136" s="1073" t="s">
        <v>69</v>
      </c>
      <c r="E136" s="1046">
        <v>1</v>
      </c>
      <c r="F136" s="126"/>
      <c r="G136" s="131">
        <f t="shared" ref="G136:G147" si="8">+ROUND(F136*E136,0)</f>
        <v>0</v>
      </c>
    </row>
    <row r="137" spans="2:7">
      <c r="B137" s="654">
        <v>3</v>
      </c>
      <c r="C137" s="68" t="s">
        <v>124</v>
      </c>
      <c r="D137" s="56" t="s">
        <v>4</v>
      </c>
      <c r="E137" s="1047">
        <v>1.2</v>
      </c>
      <c r="F137" s="126"/>
      <c r="G137" s="131">
        <f t="shared" si="8"/>
        <v>0</v>
      </c>
    </row>
    <row r="138" spans="2:7">
      <c r="B138" s="86">
        <v>4</v>
      </c>
      <c r="C138" s="68" t="s">
        <v>118</v>
      </c>
      <c r="D138" s="56" t="s">
        <v>4</v>
      </c>
      <c r="E138" s="1047">
        <v>1.56</v>
      </c>
      <c r="F138" s="126"/>
      <c r="G138" s="131">
        <f t="shared" si="8"/>
        <v>0</v>
      </c>
    </row>
    <row r="139" spans="2:7">
      <c r="B139" s="654">
        <v>5</v>
      </c>
      <c r="C139" s="68" t="s">
        <v>71</v>
      </c>
      <c r="D139" s="56" t="s">
        <v>4</v>
      </c>
      <c r="E139" s="1047">
        <v>1.56</v>
      </c>
      <c r="F139" s="126"/>
      <c r="G139" s="131">
        <f t="shared" si="8"/>
        <v>0</v>
      </c>
    </row>
    <row r="140" spans="2:7" ht="18.75" customHeight="1">
      <c r="B140" s="654">
        <v>6</v>
      </c>
      <c r="C140" s="68" t="s">
        <v>434</v>
      </c>
      <c r="D140" s="56" t="s">
        <v>3</v>
      </c>
      <c r="E140" s="1047">
        <v>4.5999999999999996</v>
      </c>
      <c r="F140" s="126"/>
      <c r="G140" s="131">
        <f t="shared" si="8"/>
        <v>0</v>
      </c>
    </row>
    <row r="141" spans="2:7">
      <c r="B141" s="86">
        <v>7</v>
      </c>
      <c r="C141" s="68" t="s">
        <v>196</v>
      </c>
      <c r="D141" s="56" t="s">
        <v>56</v>
      </c>
      <c r="E141" s="1047">
        <v>12</v>
      </c>
      <c r="F141" s="126"/>
      <c r="G141" s="131">
        <f t="shared" si="8"/>
        <v>0</v>
      </c>
    </row>
    <row r="142" spans="2:7" ht="19.5" customHeight="1">
      <c r="B142" s="654">
        <v>8</v>
      </c>
      <c r="C142" s="68" t="s">
        <v>120</v>
      </c>
      <c r="D142" s="56" t="s">
        <v>4</v>
      </c>
      <c r="E142" s="1047">
        <v>0.43799999999999994</v>
      </c>
      <c r="F142" s="126"/>
      <c r="G142" s="131">
        <f t="shared" si="8"/>
        <v>0</v>
      </c>
    </row>
    <row r="143" spans="2:7" ht="30.75">
      <c r="B143" s="654">
        <v>9</v>
      </c>
      <c r="C143" s="64" t="s">
        <v>159</v>
      </c>
      <c r="D143" s="76" t="s">
        <v>3</v>
      </c>
      <c r="E143" s="1030">
        <v>3.5999999999999996</v>
      </c>
      <c r="F143" s="126"/>
      <c r="G143" s="131">
        <f>+ROUND(F143*E143,0)</f>
        <v>0</v>
      </c>
    </row>
    <row r="144" spans="2:7" ht="30.75">
      <c r="B144" s="86">
        <v>10</v>
      </c>
      <c r="C144" s="442" t="s">
        <v>355</v>
      </c>
      <c r="D144" s="97" t="s">
        <v>55</v>
      </c>
      <c r="E144" s="1048">
        <v>1</v>
      </c>
      <c r="F144" s="126"/>
      <c r="G144" s="131">
        <f>+ROUND(F144*E144,0)</f>
        <v>0</v>
      </c>
    </row>
    <row r="145" spans="2:7" ht="15.75">
      <c r="B145" s="654">
        <v>11</v>
      </c>
      <c r="C145" s="103" t="s">
        <v>117</v>
      </c>
      <c r="D145" s="76" t="s">
        <v>3</v>
      </c>
      <c r="E145" s="1030">
        <v>1.44</v>
      </c>
      <c r="F145" s="358"/>
      <c r="G145" s="131">
        <f t="shared" si="8"/>
        <v>0</v>
      </c>
    </row>
    <row r="146" spans="2:7" ht="15.75">
      <c r="B146" s="654">
        <v>12</v>
      </c>
      <c r="C146" s="653" t="s">
        <v>433</v>
      </c>
      <c r="D146" s="62" t="s">
        <v>4</v>
      </c>
      <c r="E146" s="1030">
        <v>0.12800000000000003</v>
      </c>
      <c r="F146" s="358"/>
      <c r="G146" s="131">
        <f t="shared" si="8"/>
        <v>0</v>
      </c>
    </row>
    <row r="147" spans="2:7">
      <c r="B147" s="86">
        <v>13</v>
      </c>
      <c r="C147" s="68" t="s">
        <v>121</v>
      </c>
      <c r="D147" s="76" t="s">
        <v>3</v>
      </c>
      <c r="E147" s="1030">
        <v>0.79999999999999982</v>
      </c>
      <c r="F147" s="126"/>
      <c r="G147" s="131">
        <f t="shared" si="8"/>
        <v>0</v>
      </c>
    </row>
    <row r="148" spans="2:7" ht="15.75" thickBot="1">
      <c r="B148" s="401"/>
      <c r="C148" s="132"/>
      <c r="D148" s="117"/>
      <c r="E148" s="652"/>
      <c r="F148" s="403"/>
      <c r="G148" s="404"/>
    </row>
    <row r="149" spans="2:7" ht="16.5" thickBot="1">
      <c r="B149" s="1208" t="s">
        <v>5</v>
      </c>
      <c r="C149" s="1209"/>
      <c r="D149" s="1209"/>
      <c r="E149" s="1209"/>
      <c r="F149" s="1236"/>
      <c r="G149" s="468">
        <f>ROUND(SUM(G134:G147),0)</f>
        <v>0</v>
      </c>
    </row>
    <row r="151" spans="2:7" ht="15.75" thickBot="1"/>
    <row r="152" spans="2:7" ht="16.5" customHeight="1">
      <c r="B152" s="1227" t="s">
        <v>492</v>
      </c>
      <c r="C152" s="1228"/>
      <c r="D152" s="1228"/>
      <c r="E152" s="1228"/>
      <c r="F152" s="1229"/>
      <c r="G152" s="1229" t="s">
        <v>216</v>
      </c>
    </row>
    <row r="153" spans="2:7" ht="16.5" customHeight="1" thickBot="1">
      <c r="B153" s="1230"/>
      <c r="C153" s="1215"/>
      <c r="D153" s="1215"/>
      <c r="E153" s="1215"/>
      <c r="F153" s="1231"/>
      <c r="G153" s="1231"/>
    </row>
    <row r="154" spans="2:7" ht="18.75" customHeight="1" thickBot="1">
      <c r="B154" s="568" t="s">
        <v>456</v>
      </c>
      <c r="C154" s="866" t="s">
        <v>7</v>
      </c>
      <c r="D154" s="867" t="s">
        <v>0</v>
      </c>
      <c r="E154" s="867" t="s">
        <v>8</v>
      </c>
      <c r="F154" s="868" t="s">
        <v>2</v>
      </c>
      <c r="G154" s="869" t="s">
        <v>10</v>
      </c>
    </row>
    <row r="155" spans="2:7" ht="18.75" customHeight="1">
      <c r="B155" s="865">
        <v>1</v>
      </c>
      <c r="C155" s="99" t="s">
        <v>68</v>
      </c>
      <c r="D155" s="87" t="s">
        <v>69</v>
      </c>
      <c r="E155" s="1021">
        <v>8</v>
      </c>
      <c r="F155" s="136"/>
      <c r="G155" s="903">
        <f>+F155*E155</f>
        <v>0</v>
      </c>
    </row>
    <row r="156" spans="2:7" ht="30.75">
      <c r="B156" s="630">
        <v>2</v>
      </c>
      <c r="C156" s="64" t="s">
        <v>114</v>
      </c>
      <c r="D156" s="92" t="s">
        <v>69</v>
      </c>
      <c r="E156" s="1049">
        <v>2</v>
      </c>
      <c r="F156" s="126"/>
      <c r="G156" s="903">
        <f>+F156*E156</f>
        <v>0</v>
      </c>
    </row>
    <row r="157" spans="2:7">
      <c r="B157" s="630">
        <v>3</v>
      </c>
      <c r="C157" s="68" t="s">
        <v>130</v>
      </c>
      <c r="D157" s="56" t="s">
        <v>69</v>
      </c>
      <c r="E157" s="646">
        <v>6.96</v>
      </c>
      <c r="F157" s="126"/>
      <c r="G157" s="399">
        <f>+F157*E157</f>
        <v>0</v>
      </c>
    </row>
    <row r="158" spans="2:7">
      <c r="B158" s="865">
        <v>4</v>
      </c>
      <c r="C158" s="68" t="s">
        <v>428</v>
      </c>
      <c r="D158" s="56" t="s">
        <v>3</v>
      </c>
      <c r="E158" s="646">
        <v>2.8800000000000003</v>
      </c>
      <c r="F158" s="126"/>
      <c r="G158" s="399">
        <f>+F158*E158</f>
        <v>0</v>
      </c>
    </row>
    <row r="159" spans="2:7">
      <c r="B159" s="630">
        <v>5</v>
      </c>
      <c r="C159" s="68" t="s">
        <v>131</v>
      </c>
      <c r="D159" s="56" t="s">
        <v>4</v>
      </c>
      <c r="E159" s="646">
        <v>0.64800000000000002</v>
      </c>
      <c r="F159" s="126"/>
      <c r="G159" s="399">
        <f t="shared" ref="G159:G168" si="9">+E159*F159</f>
        <v>0</v>
      </c>
    </row>
    <row r="160" spans="2:7">
      <c r="B160" s="630">
        <v>6</v>
      </c>
      <c r="C160" s="68" t="s">
        <v>124</v>
      </c>
      <c r="D160" s="56" t="s">
        <v>4</v>
      </c>
      <c r="E160" s="646">
        <v>3.7096799999999996</v>
      </c>
      <c r="F160" s="126"/>
      <c r="G160" s="399">
        <f t="shared" si="9"/>
        <v>0</v>
      </c>
    </row>
    <row r="161" spans="2:8">
      <c r="B161" s="865">
        <v>7</v>
      </c>
      <c r="C161" s="68" t="s">
        <v>118</v>
      </c>
      <c r="D161" s="56" t="s">
        <v>4</v>
      </c>
      <c r="E161" s="646">
        <v>6.1142639999999995</v>
      </c>
      <c r="F161" s="126"/>
      <c r="G161" s="399">
        <f t="shared" si="9"/>
        <v>0</v>
      </c>
    </row>
    <row r="162" spans="2:8">
      <c r="B162" s="630">
        <v>8</v>
      </c>
      <c r="C162" s="68" t="s">
        <v>71</v>
      </c>
      <c r="D162" s="56" t="s">
        <v>4</v>
      </c>
      <c r="E162" s="646">
        <v>6.1142639999999995</v>
      </c>
      <c r="F162" s="126"/>
      <c r="G162" s="399">
        <f t="shared" si="9"/>
        <v>0</v>
      </c>
    </row>
    <row r="163" spans="2:8">
      <c r="B163" s="630">
        <v>9</v>
      </c>
      <c r="C163" s="68" t="s">
        <v>439</v>
      </c>
      <c r="D163" s="56" t="s">
        <v>4</v>
      </c>
      <c r="E163" s="646">
        <v>0.45</v>
      </c>
      <c r="F163" s="126"/>
      <c r="G163" s="399">
        <f t="shared" si="9"/>
        <v>0</v>
      </c>
    </row>
    <row r="164" spans="2:8">
      <c r="B164" s="865">
        <v>10</v>
      </c>
      <c r="C164" s="68" t="s">
        <v>72</v>
      </c>
      <c r="D164" s="56" t="s">
        <v>3</v>
      </c>
      <c r="E164" s="646">
        <v>12.45</v>
      </c>
      <c r="F164" s="126"/>
      <c r="G164" s="399">
        <f t="shared" si="9"/>
        <v>0</v>
      </c>
    </row>
    <row r="165" spans="2:8">
      <c r="B165" s="630">
        <v>11</v>
      </c>
      <c r="C165" s="68" t="s">
        <v>122</v>
      </c>
      <c r="D165" s="56" t="s">
        <v>56</v>
      </c>
      <c r="E165" s="646">
        <v>174.57813333333331</v>
      </c>
      <c r="F165" s="126"/>
      <c r="G165" s="399">
        <f t="shared" si="9"/>
        <v>0</v>
      </c>
    </row>
    <row r="166" spans="2:8">
      <c r="B166" s="630">
        <v>12</v>
      </c>
      <c r="C166" s="68" t="s">
        <v>429</v>
      </c>
      <c r="D166" s="56" t="s">
        <v>4</v>
      </c>
      <c r="E166" s="646">
        <v>1.9465110000000001</v>
      </c>
      <c r="F166" s="126"/>
      <c r="G166" s="399">
        <f t="shared" si="9"/>
        <v>0</v>
      </c>
    </row>
    <row r="167" spans="2:8">
      <c r="B167" s="865">
        <v>13</v>
      </c>
      <c r="C167" s="68" t="s">
        <v>136</v>
      </c>
      <c r="D167" s="56" t="s">
        <v>73</v>
      </c>
      <c r="E167" s="646">
        <v>3</v>
      </c>
      <c r="F167" s="126"/>
      <c r="G167" s="399">
        <f t="shared" si="9"/>
        <v>0</v>
      </c>
    </row>
    <row r="168" spans="2:8" ht="15.75" thickBot="1">
      <c r="B168" s="630">
        <v>14</v>
      </c>
      <c r="C168" s="864" t="s">
        <v>137</v>
      </c>
      <c r="D168" s="492" t="s">
        <v>73</v>
      </c>
      <c r="E168" s="492">
        <v>1</v>
      </c>
      <c r="F168" s="494"/>
      <c r="G168" s="399">
        <f t="shared" si="9"/>
        <v>0</v>
      </c>
    </row>
    <row r="169" spans="2:8" ht="18.75" customHeight="1" thickBot="1">
      <c r="B169" s="1224" t="s">
        <v>5</v>
      </c>
      <c r="C169" s="1225"/>
      <c r="D169" s="1225"/>
      <c r="E169" s="1225"/>
      <c r="F169" s="1225"/>
      <c r="G169" s="682">
        <f>ROUND(SUM(G155:G168),0)</f>
        <v>0</v>
      </c>
      <c r="H169" s="49"/>
    </row>
    <row r="170" spans="2:8" ht="15.75">
      <c r="B170" s="397"/>
      <c r="C170" s="397"/>
      <c r="D170" s="397"/>
      <c r="E170" s="397"/>
      <c r="F170" s="397"/>
      <c r="G170" s="112"/>
    </row>
    <row r="171" spans="2:8" ht="15.75" thickBot="1"/>
    <row r="172" spans="2:8" ht="15.75">
      <c r="B172" s="821"/>
      <c r="C172" s="1232" t="s">
        <v>493</v>
      </c>
      <c r="D172" s="1233"/>
      <c r="E172" s="1233"/>
      <c r="F172" s="1233"/>
      <c r="G172" s="1229" t="s">
        <v>216</v>
      </c>
    </row>
    <row r="173" spans="2:8" ht="16.5" thickBot="1">
      <c r="B173" s="822"/>
      <c r="C173" s="1234" t="s">
        <v>144</v>
      </c>
      <c r="D173" s="1235"/>
      <c r="E173" s="1235"/>
      <c r="F173" s="1235"/>
      <c r="G173" s="1231"/>
    </row>
    <row r="174" spans="2:8" ht="15.75" thickBot="1">
      <c r="B174" s="871" t="s">
        <v>214</v>
      </c>
      <c r="C174" s="874" t="s">
        <v>7</v>
      </c>
      <c r="D174" s="872" t="s">
        <v>0</v>
      </c>
      <c r="E174" s="872" t="s">
        <v>8</v>
      </c>
      <c r="F174" s="872" t="s">
        <v>2</v>
      </c>
      <c r="G174" s="873" t="s">
        <v>10</v>
      </c>
    </row>
    <row r="175" spans="2:8">
      <c r="B175" s="1113">
        <v>1</v>
      </c>
      <c r="C175" s="1107" t="s">
        <v>359</v>
      </c>
      <c r="D175" s="87" t="s">
        <v>69</v>
      </c>
      <c r="E175" s="1108">
        <v>20</v>
      </c>
      <c r="F175" s="136"/>
      <c r="G175" s="880">
        <f>E175*F175</f>
        <v>0</v>
      </c>
    </row>
    <row r="176" spans="2:8">
      <c r="B176" s="1114">
        <v>2</v>
      </c>
      <c r="C176" s="66" t="s">
        <v>353</v>
      </c>
      <c r="D176" s="56" t="s">
        <v>69</v>
      </c>
      <c r="E176" s="1030">
        <v>10</v>
      </c>
      <c r="F176" s="126"/>
      <c r="G176" s="880">
        <f t="shared" ref="G176:G201" si="10">E176*F176</f>
        <v>0</v>
      </c>
    </row>
    <row r="177" spans="2:9" ht="15.75">
      <c r="B177" s="1115">
        <v>3</v>
      </c>
      <c r="C177" s="598" t="s">
        <v>70</v>
      </c>
      <c r="D177" s="84" t="s">
        <v>55</v>
      </c>
      <c r="E177" s="1014">
        <v>2</v>
      </c>
      <c r="F177" s="126"/>
      <c r="G177" s="880">
        <f t="shared" si="10"/>
        <v>0</v>
      </c>
    </row>
    <row r="178" spans="2:9">
      <c r="B178" s="1113">
        <v>4</v>
      </c>
      <c r="C178" s="598" t="s">
        <v>360</v>
      </c>
      <c r="D178" s="58" t="s">
        <v>3</v>
      </c>
      <c r="E178" s="1030">
        <v>12</v>
      </c>
      <c r="F178" s="140"/>
      <c r="G178" s="880">
        <f t="shared" si="10"/>
        <v>0</v>
      </c>
    </row>
    <row r="179" spans="2:9">
      <c r="B179" s="1114">
        <v>5</v>
      </c>
      <c r="C179" s="598" t="s">
        <v>130</v>
      </c>
      <c r="D179" s="58" t="s">
        <v>69</v>
      </c>
      <c r="E179" s="1030">
        <v>13.6</v>
      </c>
      <c r="F179" s="126"/>
      <c r="G179" s="880">
        <f t="shared" si="10"/>
        <v>0</v>
      </c>
    </row>
    <row r="180" spans="2:9" ht="15.75">
      <c r="B180" s="1115">
        <v>6</v>
      </c>
      <c r="C180" s="66" t="s">
        <v>535</v>
      </c>
      <c r="D180" s="56" t="s">
        <v>22</v>
      </c>
      <c r="E180" s="1030">
        <v>0.70199999999999996</v>
      </c>
      <c r="F180" s="1038"/>
      <c r="G180" s="880">
        <f t="shared" si="10"/>
        <v>0</v>
      </c>
    </row>
    <row r="181" spans="2:9" ht="15.75">
      <c r="B181" s="1113">
        <v>7</v>
      </c>
      <c r="C181" s="66" t="s">
        <v>405</v>
      </c>
      <c r="D181" s="56" t="s">
        <v>38</v>
      </c>
      <c r="E181" s="1030">
        <v>0.79559999999999997</v>
      </c>
      <c r="F181" s="1038"/>
      <c r="G181" s="880">
        <f t="shared" si="10"/>
        <v>0</v>
      </c>
    </row>
    <row r="182" spans="2:9">
      <c r="B182" s="1114">
        <v>8</v>
      </c>
      <c r="C182" s="598" t="s">
        <v>406</v>
      </c>
      <c r="D182" s="56" t="s">
        <v>3</v>
      </c>
      <c r="E182" s="1030">
        <v>6.24</v>
      </c>
      <c r="F182" s="140"/>
      <c r="G182" s="880">
        <f t="shared" si="10"/>
        <v>0</v>
      </c>
      <c r="I182" s="1072"/>
    </row>
    <row r="183" spans="2:9">
      <c r="B183" s="1115">
        <v>9</v>
      </c>
      <c r="C183" s="598" t="s">
        <v>124</v>
      </c>
      <c r="D183" s="76" t="s">
        <v>4</v>
      </c>
      <c r="E183" s="1030">
        <v>23.231999999999996</v>
      </c>
      <c r="F183" s="126"/>
      <c r="G183" s="880">
        <f t="shared" si="10"/>
        <v>0</v>
      </c>
    </row>
    <row r="184" spans="2:9">
      <c r="B184" s="1113">
        <v>10</v>
      </c>
      <c r="C184" s="598" t="s">
        <v>118</v>
      </c>
      <c r="D184" s="76" t="s">
        <v>4</v>
      </c>
      <c r="E184" s="1030">
        <v>34.058399999999999</v>
      </c>
      <c r="F184" s="126"/>
      <c r="G184" s="880">
        <f t="shared" si="10"/>
        <v>0</v>
      </c>
    </row>
    <row r="185" spans="2:9">
      <c r="B185" s="1114">
        <v>11</v>
      </c>
      <c r="C185" s="103" t="s">
        <v>71</v>
      </c>
      <c r="D185" s="56" t="s">
        <v>4</v>
      </c>
      <c r="E185" s="1030">
        <v>34.058399999999999</v>
      </c>
      <c r="F185" s="126"/>
      <c r="G185" s="880">
        <f t="shared" si="10"/>
        <v>0</v>
      </c>
    </row>
    <row r="186" spans="2:9">
      <c r="B186" s="1115">
        <v>12</v>
      </c>
      <c r="C186" s="120" t="s">
        <v>407</v>
      </c>
      <c r="D186" s="58" t="s">
        <v>4</v>
      </c>
      <c r="E186" s="1030">
        <v>1.74</v>
      </c>
      <c r="F186" s="126"/>
      <c r="G186" s="880">
        <f t="shared" si="10"/>
        <v>0</v>
      </c>
    </row>
    <row r="187" spans="2:9">
      <c r="B187" s="1113">
        <v>13</v>
      </c>
      <c r="C187" s="790" t="s">
        <v>357</v>
      </c>
      <c r="D187" s="58" t="s">
        <v>38</v>
      </c>
      <c r="E187" s="1030">
        <v>0.65</v>
      </c>
      <c r="F187" s="126"/>
      <c r="G187" s="880">
        <f t="shared" si="10"/>
        <v>0</v>
      </c>
    </row>
    <row r="188" spans="2:9" ht="20.25" customHeight="1">
      <c r="B188" s="1114">
        <v>14</v>
      </c>
      <c r="C188" s="103" t="s">
        <v>358</v>
      </c>
      <c r="D188" s="76" t="s">
        <v>38</v>
      </c>
      <c r="E188" s="1030">
        <v>0.375</v>
      </c>
      <c r="F188" s="126"/>
      <c r="G188" s="880">
        <f t="shared" si="10"/>
        <v>0</v>
      </c>
    </row>
    <row r="189" spans="2:9" ht="30">
      <c r="B189" s="1115">
        <v>15</v>
      </c>
      <c r="C189" s="103" t="s">
        <v>470</v>
      </c>
      <c r="D189" s="76" t="s">
        <v>4</v>
      </c>
      <c r="E189" s="1030">
        <v>5.7679999999999998</v>
      </c>
      <c r="F189" s="126"/>
      <c r="G189" s="880">
        <f t="shared" si="10"/>
        <v>0</v>
      </c>
    </row>
    <row r="190" spans="2:9" ht="26.25" customHeight="1">
      <c r="B190" s="1113">
        <v>16</v>
      </c>
      <c r="C190" s="103" t="s">
        <v>471</v>
      </c>
      <c r="D190" s="76" t="s">
        <v>4</v>
      </c>
      <c r="E190" s="1030">
        <v>1.819</v>
      </c>
      <c r="F190" s="126"/>
      <c r="G190" s="880">
        <f t="shared" si="10"/>
        <v>0</v>
      </c>
    </row>
    <row r="191" spans="2:9" ht="18.75" customHeight="1">
      <c r="B191" s="1114">
        <v>17</v>
      </c>
      <c r="C191" s="598" t="s">
        <v>140</v>
      </c>
      <c r="D191" s="76" t="s">
        <v>23</v>
      </c>
      <c r="E191" s="1030">
        <v>2</v>
      </c>
      <c r="F191" s="1109"/>
      <c r="G191" s="880">
        <f t="shared" si="10"/>
        <v>0</v>
      </c>
    </row>
    <row r="192" spans="2:9">
      <c r="B192" s="1115">
        <v>18</v>
      </c>
      <c r="C192" s="598" t="s">
        <v>145</v>
      </c>
      <c r="D192" s="58" t="s">
        <v>73</v>
      </c>
      <c r="E192" s="1030">
        <v>10</v>
      </c>
      <c r="F192" s="126"/>
      <c r="G192" s="880">
        <f t="shared" si="10"/>
        <v>0</v>
      </c>
    </row>
    <row r="193" spans="2:7" ht="15.75">
      <c r="B193" s="1113">
        <v>19</v>
      </c>
      <c r="C193" s="598" t="s">
        <v>361</v>
      </c>
      <c r="D193" s="56" t="s">
        <v>73</v>
      </c>
      <c r="E193" s="1110">
        <v>1</v>
      </c>
      <c r="F193" s="126"/>
      <c r="G193" s="880">
        <f t="shared" si="10"/>
        <v>0</v>
      </c>
    </row>
    <row r="194" spans="2:7">
      <c r="B194" s="1114">
        <v>20</v>
      </c>
      <c r="C194" s="66" t="s">
        <v>362</v>
      </c>
      <c r="D194" s="58" t="s">
        <v>56</v>
      </c>
      <c r="E194" s="1030">
        <v>800.8216000000001</v>
      </c>
      <c r="F194" s="140"/>
      <c r="G194" s="880">
        <f t="shared" si="10"/>
        <v>0</v>
      </c>
    </row>
    <row r="195" spans="2:7" ht="30">
      <c r="B195" s="1115">
        <v>21</v>
      </c>
      <c r="C195" s="70" t="s">
        <v>363</v>
      </c>
      <c r="D195" s="58" t="s">
        <v>73</v>
      </c>
      <c r="E195" s="1030">
        <v>7</v>
      </c>
      <c r="F195" s="126"/>
      <c r="G195" s="880">
        <f t="shared" si="10"/>
        <v>0</v>
      </c>
    </row>
    <row r="196" spans="2:7">
      <c r="B196" s="1113">
        <v>22</v>
      </c>
      <c r="C196" s="70" t="s">
        <v>472</v>
      </c>
      <c r="D196" s="56" t="s">
        <v>3</v>
      </c>
      <c r="E196" s="1030">
        <v>38.75</v>
      </c>
      <c r="F196" s="126"/>
      <c r="G196" s="880">
        <f t="shared" si="10"/>
        <v>0</v>
      </c>
    </row>
    <row r="197" spans="2:7">
      <c r="B197" s="1114">
        <v>23</v>
      </c>
      <c r="C197" s="120" t="s">
        <v>141</v>
      </c>
      <c r="D197" s="138" t="s">
        <v>69</v>
      </c>
      <c r="E197" s="1048">
        <v>6.25</v>
      </c>
      <c r="F197" s="130"/>
      <c r="G197" s="880">
        <f t="shared" si="10"/>
        <v>0</v>
      </c>
    </row>
    <row r="198" spans="2:7">
      <c r="B198" s="1115">
        <v>24</v>
      </c>
      <c r="C198" s="120" t="s">
        <v>364</v>
      </c>
      <c r="D198" s="138" t="s">
        <v>3</v>
      </c>
      <c r="E198" s="1048">
        <v>3.75</v>
      </c>
      <c r="F198" s="130"/>
      <c r="G198" s="880">
        <f t="shared" si="10"/>
        <v>0</v>
      </c>
    </row>
    <row r="199" spans="2:7" ht="30">
      <c r="B199" s="1113">
        <v>25</v>
      </c>
      <c r="C199" s="120" t="s">
        <v>365</v>
      </c>
      <c r="D199" s="138" t="s">
        <v>3</v>
      </c>
      <c r="E199" s="1048">
        <v>20</v>
      </c>
      <c r="F199" s="130"/>
      <c r="G199" s="880">
        <f t="shared" si="10"/>
        <v>0</v>
      </c>
    </row>
    <row r="200" spans="2:7" ht="30">
      <c r="B200" s="1114">
        <v>26</v>
      </c>
      <c r="C200" s="120" t="s">
        <v>393</v>
      </c>
      <c r="D200" s="138" t="s">
        <v>73</v>
      </c>
      <c r="E200" s="552">
        <v>4</v>
      </c>
      <c r="F200" s="130"/>
      <c r="G200" s="880">
        <f t="shared" si="10"/>
        <v>0</v>
      </c>
    </row>
    <row r="201" spans="2:7" ht="45.75" thickBot="1">
      <c r="B201" s="1115">
        <v>27</v>
      </c>
      <c r="C201" s="1111" t="s">
        <v>366</v>
      </c>
      <c r="D201" s="492" t="s">
        <v>73</v>
      </c>
      <c r="E201" s="1112">
        <v>1</v>
      </c>
      <c r="F201" s="494"/>
      <c r="G201" s="880">
        <f t="shared" si="10"/>
        <v>0</v>
      </c>
    </row>
    <row r="202" spans="2:7" ht="18.75" customHeight="1" thickBot="1">
      <c r="B202" s="1216" t="s">
        <v>5</v>
      </c>
      <c r="C202" s="1217"/>
      <c r="D202" s="1217"/>
      <c r="E202" s="1217"/>
      <c r="F202" s="1218"/>
      <c r="G202" s="973">
        <f>ROUND(SUM(G175:G201),0)</f>
        <v>0</v>
      </c>
    </row>
    <row r="203" spans="2:7">
      <c r="B203" s="480"/>
      <c r="C203" s="481"/>
      <c r="D203" s="473"/>
      <c r="E203" s="474"/>
      <c r="F203" s="475"/>
      <c r="G203" s="475"/>
    </row>
    <row r="204" spans="2:7" ht="15.75" thickBot="1"/>
    <row r="205" spans="2:7" ht="16.5" thickBot="1">
      <c r="B205" s="1219"/>
      <c r="C205" s="823" t="s">
        <v>494</v>
      </c>
      <c r="D205" s="824"/>
      <c r="E205" s="824"/>
      <c r="F205" s="825"/>
      <c r="G205" s="1199" t="s">
        <v>216</v>
      </c>
    </row>
    <row r="206" spans="2:7" ht="16.5" thickBot="1">
      <c r="B206" s="1220"/>
      <c r="C206" s="1221" t="s">
        <v>134</v>
      </c>
      <c r="D206" s="1222"/>
      <c r="E206" s="1222"/>
      <c r="F206" s="1223"/>
      <c r="G206" s="1200"/>
    </row>
    <row r="207" spans="2:7" ht="21" customHeight="1" thickBot="1">
      <c r="B207" s="571" t="s">
        <v>217</v>
      </c>
      <c r="C207" s="863" t="s">
        <v>7</v>
      </c>
      <c r="D207" s="313" t="s">
        <v>0</v>
      </c>
      <c r="E207" s="313" t="s">
        <v>8</v>
      </c>
      <c r="F207" s="313" t="s">
        <v>2</v>
      </c>
      <c r="G207" s="315" t="s">
        <v>10</v>
      </c>
    </row>
    <row r="208" spans="2:7">
      <c r="B208" s="319">
        <v>1</v>
      </c>
      <c r="C208" s="104" t="s">
        <v>68</v>
      </c>
      <c r="D208" s="55" t="s">
        <v>69</v>
      </c>
      <c r="E208" s="55">
        <v>13.399999999999999</v>
      </c>
      <c r="F208" s="1106"/>
      <c r="G208" s="1105">
        <f>+E208*F208</f>
        <v>0</v>
      </c>
    </row>
    <row r="209" spans="2:7" ht="30.75">
      <c r="B209" s="319">
        <v>2</v>
      </c>
      <c r="C209" s="64" t="s">
        <v>114</v>
      </c>
      <c r="D209" s="56" t="s">
        <v>69</v>
      </c>
      <c r="E209" s="118">
        <v>10</v>
      </c>
      <c r="F209" s="126"/>
      <c r="G209" s="400">
        <f t="shared" ref="G209:G226" si="11">+E209*F209</f>
        <v>0</v>
      </c>
    </row>
    <row r="210" spans="2:7">
      <c r="B210" s="455">
        <v>3</v>
      </c>
      <c r="C210" s="68" t="s">
        <v>70</v>
      </c>
      <c r="D210" s="56" t="s">
        <v>55</v>
      </c>
      <c r="E210" s="56">
        <v>0.35</v>
      </c>
      <c r="F210" s="126"/>
      <c r="G210" s="400">
        <f t="shared" si="11"/>
        <v>0</v>
      </c>
    </row>
    <row r="211" spans="2:7" ht="30">
      <c r="B211" s="319">
        <v>4</v>
      </c>
      <c r="C211" s="69" t="s">
        <v>191</v>
      </c>
      <c r="D211" s="56" t="s">
        <v>55</v>
      </c>
      <c r="E211" s="56">
        <v>0.25</v>
      </c>
      <c r="F211" s="126"/>
      <c r="G211" s="400">
        <f t="shared" si="11"/>
        <v>0</v>
      </c>
    </row>
    <row r="212" spans="2:7">
      <c r="B212" s="319">
        <v>5</v>
      </c>
      <c r="C212" s="68" t="s">
        <v>130</v>
      </c>
      <c r="D212" s="56" t="s">
        <v>69</v>
      </c>
      <c r="E212" s="56">
        <v>9.4</v>
      </c>
      <c r="F212" s="126"/>
      <c r="G212" s="400">
        <f t="shared" si="11"/>
        <v>0</v>
      </c>
    </row>
    <row r="213" spans="2:7">
      <c r="B213" s="455">
        <v>6</v>
      </c>
      <c r="C213" s="68" t="s">
        <v>131</v>
      </c>
      <c r="D213" s="56" t="s">
        <v>3</v>
      </c>
      <c r="E213" s="56">
        <v>1.1159999999999999</v>
      </c>
      <c r="F213" s="126"/>
      <c r="G213" s="400">
        <f t="shared" si="11"/>
        <v>0</v>
      </c>
    </row>
    <row r="214" spans="2:7">
      <c r="B214" s="319">
        <v>7</v>
      </c>
      <c r="C214" s="68" t="s">
        <v>132</v>
      </c>
      <c r="D214" s="56" t="s">
        <v>3</v>
      </c>
      <c r="E214" s="93">
        <v>5.120000000000001</v>
      </c>
      <c r="F214" s="126"/>
      <c r="G214" s="400">
        <f t="shared" si="11"/>
        <v>0</v>
      </c>
    </row>
    <row r="215" spans="2:7">
      <c r="B215" s="319">
        <v>8</v>
      </c>
      <c r="C215" s="68" t="s">
        <v>124</v>
      </c>
      <c r="D215" s="56" t="s">
        <v>4</v>
      </c>
      <c r="E215" s="93">
        <v>6.8820000000000006</v>
      </c>
      <c r="F215" s="126"/>
      <c r="G215" s="400">
        <f t="shared" si="11"/>
        <v>0</v>
      </c>
    </row>
    <row r="216" spans="2:7">
      <c r="B216" s="455">
        <v>9</v>
      </c>
      <c r="C216" s="68" t="s">
        <v>118</v>
      </c>
      <c r="D216" s="56" t="s">
        <v>4</v>
      </c>
      <c r="E216" s="93">
        <v>11.395800000000001</v>
      </c>
      <c r="F216" s="126"/>
      <c r="G216" s="400">
        <f t="shared" si="11"/>
        <v>0</v>
      </c>
    </row>
    <row r="217" spans="2:7">
      <c r="B217" s="319">
        <v>10</v>
      </c>
      <c r="C217" s="68" t="s">
        <v>71</v>
      </c>
      <c r="D217" s="56" t="s">
        <v>4</v>
      </c>
      <c r="E217" s="93">
        <v>11.395800000000001</v>
      </c>
      <c r="F217" s="126"/>
      <c r="G217" s="400">
        <f t="shared" si="11"/>
        <v>0</v>
      </c>
    </row>
    <row r="218" spans="2:7">
      <c r="B218" s="319">
        <v>11</v>
      </c>
      <c r="C218" s="72" t="s">
        <v>152</v>
      </c>
      <c r="D218" s="56" t="s">
        <v>4</v>
      </c>
      <c r="E218" s="56">
        <v>0.99200000000000021</v>
      </c>
      <c r="F218" s="126"/>
      <c r="G218" s="400">
        <f t="shared" si="11"/>
        <v>0</v>
      </c>
    </row>
    <row r="219" spans="2:7">
      <c r="B219" s="455">
        <v>12</v>
      </c>
      <c r="C219" s="68" t="s">
        <v>439</v>
      </c>
      <c r="D219" s="56" t="s">
        <v>4</v>
      </c>
      <c r="E219" s="93">
        <v>0.99200000000000021</v>
      </c>
      <c r="F219" s="126"/>
      <c r="G219" s="400">
        <f t="shared" si="11"/>
        <v>0</v>
      </c>
    </row>
    <row r="220" spans="2:7">
      <c r="B220" s="319">
        <v>13</v>
      </c>
      <c r="C220" s="68" t="s">
        <v>120</v>
      </c>
      <c r="D220" s="56" t="s">
        <v>4</v>
      </c>
      <c r="E220" s="93">
        <v>4.3540884991765374</v>
      </c>
      <c r="F220" s="126"/>
      <c r="G220" s="400">
        <f>+E220*F220</f>
        <v>0</v>
      </c>
    </row>
    <row r="221" spans="2:7" ht="30.75">
      <c r="B221" s="319">
        <v>14</v>
      </c>
      <c r="C221" s="64" t="s">
        <v>159</v>
      </c>
      <c r="D221" s="56" t="s">
        <v>3</v>
      </c>
      <c r="E221" s="93">
        <v>4.0043999999999995</v>
      </c>
      <c r="F221" s="126"/>
      <c r="G221" s="400">
        <f t="shared" si="11"/>
        <v>0</v>
      </c>
    </row>
    <row r="222" spans="2:7">
      <c r="B222" s="455">
        <v>15</v>
      </c>
      <c r="C222" s="68" t="s">
        <v>122</v>
      </c>
      <c r="D222" s="56" t="s">
        <v>56</v>
      </c>
      <c r="E222" s="93">
        <v>333.40640000000002</v>
      </c>
      <c r="F222" s="126"/>
      <c r="G222" s="400">
        <f t="shared" si="11"/>
        <v>0</v>
      </c>
    </row>
    <row r="223" spans="2:7">
      <c r="B223" s="319">
        <v>16</v>
      </c>
      <c r="C223" s="68" t="s">
        <v>136</v>
      </c>
      <c r="D223" s="56" t="s">
        <v>55</v>
      </c>
      <c r="E223" s="56">
        <v>4</v>
      </c>
      <c r="F223" s="126"/>
      <c r="G223" s="400">
        <f t="shared" si="11"/>
        <v>0</v>
      </c>
    </row>
    <row r="224" spans="2:7">
      <c r="B224" s="319">
        <v>17</v>
      </c>
      <c r="C224" s="68" t="s">
        <v>72</v>
      </c>
      <c r="D224" s="56" t="s">
        <v>3</v>
      </c>
      <c r="E224" s="56">
        <v>17.68</v>
      </c>
      <c r="F224" s="126"/>
      <c r="G224" s="131">
        <f t="shared" si="11"/>
        <v>0</v>
      </c>
    </row>
    <row r="225" spans="2:7" ht="30">
      <c r="B225" s="455">
        <v>18</v>
      </c>
      <c r="C225" s="69" t="s">
        <v>355</v>
      </c>
      <c r="D225" s="56" t="s">
        <v>55</v>
      </c>
      <c r="E225" s="56">
        <v>1</v>
      </c>
      <c r="F225" s="126"/>
      <c r="G225" s="400">
        <f t="shared" si="11"/>
        <v>0</v>
      </c>
    </row>
    <row r="226" spans="2:7" ht="30">
      <c r="B226" s="319">
        <v>19</v>
      </c>
      <c r="C226" s="68" t="s">
        <v>135</v>
      </c>
      <c r="D226" s="56" t="s">
        <v>55</v>
      </c>
      <c r="E226" s="56">
        <v>1</v>
      </c>
      <c r="F226" s="126"/>
      <c r="G226" s="400">
        <f t="shared" si="11"/>
        <v>0</v>
      </c>
    </row>
    <row r="227" spans="2:7" ht="16.5" thickBot="1">
      <c r="B227" s="972"/>
      <c r="C227" s="107"/>
      <c r="D227" s="489"/>
      <c r="E227" s="489"/>
      <c r="F227" s="875"/>
      <c r="G227" s="690"/>
    </row>
    <row r="228" spans="2:7" ht="21" customHeight="1" thickBot="1">
      <c r="B228" s="1224" t="s">
        <v>5</v>
      </c>
      <c r="C228" s="1225"/>
      <c r="D228" s="1225"/>
      <c r="E228" s="1225"/>
      <c r="F228" s="1226"/>
      <c r="G228" s="971">
        <f>ROUND(SUM(G208:G226),0)</f>
        <v>0</v>
      </c>
    </row>
    <row r="230" spans="2:7" ht="15.75" thickBot="1"/>
    <row r="231" spans="2:7" ht="20.25" customHeight="1">
      <c r="B231" s="827"/>
      <c r="C231" s="1227" t="s">
        <v>400</v>
      </c>
      <c r="D231" s="1228"/>
      <c r="E231" s="1228"/>
      <c r="F231" s="1229"/>
      <c r="G231" s="1199" t="s">
        <v>216</v>
      </c>
    </row>
    <row r="232" spans="2:7" ht="16.5" thickBot="1">
      <c r="B232" s="829"/>
      <c r="C232" s="1230" t="s">
        <v>399</v>
      </c>
      <c r="D232" s="1215"/>
      <c r="E232" s="1215"/>
      <c r="F232" s="1231"/>
      <c r="G232" s="1200"/>
    </row>
    <row r="233" spans="2:7" ht="21.75" customHeight="1" thickBot="1">
      <c r="B233" s="568" t="s">
        <v>218</v>
      </c>
      <c r="C233" s="378" t="s">
        <v>7</v>
      </c>
      <c r="D233" s="75" t="s">
        <v>0</v>
      </c>
      <c r="E233" s="75" t="s">
        <v>8</v>
      </c>
      <c r="F233" s="75" t="s">
        <v>2</v>
      </c>
      <c r="G233" s="108" t="s">
        <v>10</v>
      </c>
    </row>
    <row r="234" spans="2:7">
      <c r="B234" s="86">
        <v>1</v>
      </c>
      <c r="C234" s="99" t="s">
        <v>68</v>
      </c>
      <c r="D234" s="87" t="s">
        <v>69</v>
      </c>
      <c r="E234" s="1021">
        <v>20</v>
      </c>
      <c r="F234" s="661"/>
      <c r="G234" s="662">
        <f>E234*F234</f>
        <v>0</v>
      </c>
    </row>
    <row r="235" spans="2:7" ht="30">
      <c r="B235" s="90">
        <v>2</v>
      </c>
      <c r="C235" s="68" t="s">
        <v>114</v>
      </c>
      <c r="D235" s="56" t="s">
        <v>69</v>
      </c>
      <c r="E235" s="646">
        <v>10</v>
      </c>
      <c r="F235" s="194"/>
      <c r="G235" s="193">
        <f t="shared" ref="G235:G258" si="12">E235*F235</f>
        <v>0</v>
      </c>
    </row>
    <row r="236" spans="2:7">
      <c r="B236" s="88">
        <v>3</v>
      </c>
      <c r="C236" s="68" t="s">
        <v>156</v>
      </c>
      <c r="D236" s="56" t="s">
        <v>69</v>
      </c>
      <c r="E236" s="646">
        <v>20</v>
      </c>
      <c r="F236" s="194"/>
      <c r="G236" s="193">
        <f t="shared" si="12"/>
        <v>0</v>
      </c>
    </row>
    <row r="237" spans="2:7" ht="30">
      <c r="B237" s="86">
        <v>4</v>
      </c>
      <c r="C237" s="68" t="s">
        <v>345</v>
      </c>
      <c r="D237" s="56" t="s">
        <v>55</v>
      </c>
      <c r="E237" s="646">
        <v>2</v>
      </c>
      <c r="F237" s="194"/>
      <c r="G237" s="193">
        <f t="shared" si="12"/>
        <v>0</v>
      </c>
    </row>
    <row r="238" spans="2:7">
      <c r="B238" s="90">
        <v>5</v>
      </c>
      <c r="C238" s="68" t="s">
        <v>130</v>
      </c>
      <c r="D238" s="56" t="s">
        <v>69</v>
      </c>
      <c r="E238" s="646">
        <v>15.8</v>
      </c>
      <c r="F238" s="194"/>
      <c r="G238" s="193">
        <f t="shared" si="12"/>
        <v>0</v>
      </c>
    </row>
    <row r="239" spans="2:7">
      <c r="B239" s="88">
        <v>6</v>
      </c>
      <c r="C239" s="68" t="s">
        <v>408</v>
      </c>
      <c r="D239" s="56" t="s">
        <v>4</v>
      </c>
      <c r="E239" s="646">
        <v>1.7150000000000001</v>
      </c>
      <c r="F239" s="194"/>
      <c r="G239" s="193">
        <f t="shared" si="12"/>
        <v>0</v>
      </c>
    </row>
    <row r="240" spans="2:7">
      <c r="B240" s="86">
        <v>7</v>
      </c>
      <c r="C240" s="72" t="s">
        <v>414</v>
      </c>
      <c r="D240" s="58" t="s">
        <v>4</v>
      </c>
      <c r="E240" s="1022">
        <v>6.95</v>
      </c>
      <c r="F240" s="194"/>
      <c r="G240" s="193">
        <f t="shared" si="12"/>
        <v>0</v>
      </c>
    </row>
    <row r="241" spans="2:11" ht="30">
      <c r="B241" s="90">
        <v>8</v>
      </c>
      <c r="C241" s="72" t="s">
        <v>447</v>
      </c>
      <c r="D241" s="58" t="s">
        <v>4</v>
      </c>
      <c r="E241" s="1022">
        <v>7.3980000000000006</v>
      </c>
      <c r="F241" s="194"/>
      <c r="G241" s="193">
        <f t="shared" si="12"/>
        <v>0</v>
      </c>
    </row>
    <row r="242" spans="2:11" ht="30">
      <c r="B242" s="88">
        <v>9</v>
      </c>
      <c r="C242" s="68" t="s">
        <v>397</v>
      </c>
      <c r="D242" s="56" t="s">
        <v>139</v>
      </c>
      <c r="E242" s="646">
        <v>20.881900000000005</v>
      </c>
      <c r="F242" s="194"/>
      <c r="G242" s="193">
        <f t="shared" si="12"/>
        <v>0</v>
      </c>
    </row>
    <row r="243" spans="2:11">
      <c r="B243" s="86">
        <v>10</v>
      </c>
      <c r="C243" s="68" t="s">
        <v>71</v>
      </c>
      <c r="D243" s="56" t="s">
        <v>139</v>
      </c>
      <c r="E243" s="646">
        <v>20.881900000000005</v>
      </c>
      <c r="F243" s="194"/>
      <c r="G243" s="193">
        <f t="shared" si="12"/>
        <v>0</v>
      </c>
    </row>
    <row r="244" spans="2:11" ht="20.25" customHeight="1">
      <c r="B244" s="90">
        <v>11</v>
      </c>
      <c r="C244" s="68" t="s">
        <v>417</v>
      </c>
      <c r="D244" s="56" t="s">
        <v>139</v>
      </c>
      <c r="E244" s="646">
        <v>6.3312999999999997</v>
      </c>
      <c r="F244" s="194"/>
      <c r="G244" s="193">
        <f t="shared" si="12"/>
        <v>0</v>
      </c>
    </row>
    <row r="245" spans="2:11" ht="30">
      <c r="B245" s="88">
        <v>12</v>
      </c>
      <c r="C245" s="69" t="s">
        <v>427</v>
      </c>
      <c r="D245" s="56" t="s">
        <v>55</v>
      </c>
      <c r="E245" s="646">
        <v>1</v>
      </c>
      <c r="F245" s="194"/>
      <c r="G245" s="193">
        <f t="shared" si="12"/>
        <v>0</v>
      </c>
    </row>
    <row r="246" spans="2:11" ht="34.5" customHeight="1">
      <c r="B246" s="86">
        <v>13</v>
      </c>
      <c r="C246" s="72" t="s">
        <v>413</v>
      </c>
      <c r="D246" s="56" t="s">
        <v>11</v>
      </c>
      <c r="E246" s="646">
        <v>1</v>
      </c>
      <c r="F246" s="194"/>
      <c r="G246" s="193">
        <f t="shared" si="12"/>
        <v>0</v>
      </c>
    </row>
    <row r="247" spans="2:11" ht="45">
      <c r="B247" s="90">
        <v>14</v>
      </c>
      <c r="C247" s="72" t="s">
        <v>416</v>
      </c>
      <c r="D247" s="58" t="s">
        <v>138</v>
      </c>
      <c r="E247" s="1022">
        <v>0.87</v>
      </c>
      <c r="F247" s="194"/>
      <c r="G247" s="193">
        <f t="shared" si="12"/>
        <v>0</v>
      </c>
    </row>
    <row r="248" spans="2:11" ht="30">
      <c r="B248" s="88">
        <v>15</v>
      </c>
      <c r="C248" s="1020" t="s">
        <v>519</v>
      </c>
      <c r="D248" s="138" t="s">
        <v>55</v>
      </c>
      <c r="E248" s="1065">
        <v>6</v>
      </c>
      <c r="F248" s="289"/>
      <c r="G248" s="193">
        <f t="shared" si="12"/>
        <v>0</v>
      </c>
    </row>
    <row r="249" spans="2:11" s="1013" customFormat="1" ht="25.5" customHeight="1">
      <c r="B249" s="86">
        <v>16</v>
      </c>
      <c r="C249" s="103" t="s">
        <v>140</v>
      </c>
      <c r="D249" s="56" t="s">
        <v>55</v>
      </c>
      <c r="E249" s="1024">
        <v>2</v>
      </c>
      <c r="F249" s="1019"/>
      <c r="G249" s="193">
        <f t="shared" si="12"/>
        <v>0</v>
      </c>
    </row>
    <row r="250" spans="2:11" ht="18.75" customHeight="1">
      <c r="B250" s="90">
        <v>17</v>
      </c>
      <c r="C250" s="99" t="s">
        <v>122</v>
      </c>
      <c r="D250" s="87" t="s">
        <v>56</v>
      </c>
      <c r="E250" s="1021">
        <v>518</v>
      </c>
      <c r="F250" s="661"/>
      <c r="G250" s="193">
        <f t="shared" si="12"/>
        <v>0</v>
      </c>
      <c r="I250" s="1050"/>
      <c r="J250" s="49"/>
      <c r="K250" s="189"/>
    </row>
    <row r="251" spans="2:11" ht="18.75" customHeight="1">
      <c r="B251" s="88">
        <v>18</v>
      </c>
      <c r="C251" s="68" t="s">
        <v>349</v>
      </c>
      <c r="D251" s="56" t="s">
        <v>23</v>
      </c>
      <c r="E251" s="646">
        <v>6</v>
      </c>
      <c r="F251" s="194"/>
      <c r="G251" s="193">
        <f t="shared" si="12"/>
        <v>0</v>
      </c>
    </row>
    <row r="252" spans="2:11" ht="18" customHeight="1">
      <c r="B252" s="86">
        <v>19</v>
      </c>
      <c r="C252" s="68" t="s">
        <v>136</v>
      </c>
      <c r="D252" s="56" t="s">
        <v>23</v>
      </c>
      <c r="E252" s="646">
        <v>7</v>
      </c>
      <c r="F252" s="194"/>
      <c r="G252" s="193">
        <f t="shared" si="12"/>
        <v>0</v>
      </c>
      <c r="K252" s="594"/>
    </row>
    <row r="253" spans="2:11" ht="30">
      <c r="B253" s="90">
        <v>20</v>
      </c>
      <c r="C253" s="68" t="s">
        <v>155</v>
      </c>
      <c r="D253" s="56" t="s">
        <v>138</v>
      </c>
      <c r="E253" s="646">
        <v>40.56</v>
      </c>
      <c r="F253" s="194"/>
      <c r="G253" s="193">
        <f t="shared" si="12"/>
        <v>0</v>
      </c>
    </row>
    <row r="254" spans="2:11" ht="60">
      <c r="B254" s="88">
        <v>21</v>
      </c>
      <c r="C254" s="69" t="s">
        <v>411</v>
      </c>
      <c r="D254" s="56" t="s">
        <v>138</v>
      </c>
      <c r="E254" s="646">
        <v>21</v>
      </c>
      <c r="F254" s="194"/>
      <c r="G254" s="193">
        <f t="shared" si="12"/>
        <v>0</v>
      </c>
    </row>
    <row r="255" spans="2:11" ht="30">
      <c r="B255" s="86">
        <v>22</v>
      </c>
      <c r="C255" s="70" t="s">
        <v>412</v>
      </c>
      <c r="D255" s="56" t="s">
        <v>55</v>
      </c>
      <c r="E255" s="643">
        <v>4</v>
      </c>
      <c r="F255" s="194"/>
      <c r="G255" s="193">
        <f t="shared" si="12"/>
        <v>0</v>
      </c>
    </row>
    <row r="256" spans="2:11">
      <c r="B256" s="90">
        <v>23</v>
      </c>
      <c r="C256" s="120" t="s">
        <v>350</v>
      </c>
      <c r="D256" s="56" t="s">
        <v>55</v>
      </c>
      <c r="E256" s="644">
        <v>1</v>
      </c>
      <c r="F256" s="289"/>
      <c r="G256" s="193">
        <f t="shared" si="12"/>
        <v>0</v>
      </c>
    </row>
    <row r="257" spans="2:8" ht="30">
      <c r="B257" s="88">
        <v>24</v>
      </c>
      <c r="C257" s="120" t="s">
        <v>398</v>
      </c>
      <c r="D257" s="138" t="s">
        <v>396</v>
      </c>
      <c r="E257" s="644">
        <v>40</v>
      </c>
      <c r="F257" s="289"/>
      <c r="G257" s="193">
        <f t="shared" si="12"/>
        <v>0</v>
      </c>
    </row>
    <row r="258" spans="2:8" ht="45">
      <c r="B258" s="86">
        <v>25</v>
      </c>
      <c r="C258" s="70" t="s">
        <v>410</v>
      </c>
      <c r="D258" s="58" t="s">
        <v>55</v>
      </c>
      <c r="E258" s="1022">
        <v>1</v>
      </c>
      <c r="F258" s="194"/>
      <c r="G258" s="193">
        <f t="shared" si="12"/>
        <v>0</v>
      </c>
    </row>
    <row r="259" spans="2:8" ht="15.75" thickBot="1">
      <c r="B259" s="969"/>
      <c r="C259" s="71"/>
      <c r="D259" s="57"/>
      <c r="E259" s="565"/>
      <c r="F259" s="970"/>
      <c r="G259" s="110"/>
    </row>
    <row r="260" spans="2:8" ht="16.5" thickBot="1">
      <c r="B260" s="1206" t="s">
        <v>5</v>
      </c>
      <c r="C260" s="1207"/>
      <c r="D260" s="1207"/>
      <c r="E260" s="1207"/>
      <c r="F260" s="1207"/>
      <c r="G260" s="631">
        <f>ROUND(SUM(G234:G258),0)</f>
        <v>0</v>
      </c>
    </row>
    <row r="262" spans="2:8" ht="15.75" thickBot="1"/>
    <row r="263" spans="2:8" ht="15.75" customHeight="1">
      <c r="B263" s="1199"/>
      <c r="C263" s="828" t="s">
        <v>402</v>
      </c>
      <c r="D263" s="828"/>
      <c r="E263" s="828"/>
      <c r="F263" s="828"/>
      <c r="G263" s="1199" t="s">
        <v>216</v>
      </c>
    </row>
    <row r="264" spans="2:8" ht="15.75" customHeight="1" thickBot="1">
      <c r="B264" s="1200"/>
      <c r="C264" s="1215" t="s">
        <v>401</v>
      </c>
      <c r="D264" s="1215"/>
      <c r="E264" s="1215"/>
      <c r="F264" s="1215"/>
      <c r="G264" s="1200"/>
      <c r="H264" s="190"/>
    </row>
    <row r="265" spans="2:8" ht="23.25" customHeight="1" thickBot="1">
      <c r="B265" s="568" t="s">
        <v>219</v>
      </c>
      <c r="C265" s="378" t="s">
        <v>7</v>
      </c>
      <c r="D265" s="75" t="s">
        <v>0</v>
      </c>
      <c r="E265" s="75" t="s">
        <v>8</v>
      </c>
      <c r="F265" s="75" t="s">
        <v>2</v>
      </c>
      <c r="G265" s="108" t="s">
        <v>10</v>
      </c>
    </row>
    <row r="266" spans="2:8">
      <c r="B266" s="86">
        <v>1</v>
      </c>
      <c r="C266" s="99" t="s">
        <v>68</v>
      </c>
      <c r="D266" s="87" t="s">
        <v>69</v>
      </c>
      <c r="E266" s="1021">
        <v>20</v>
      </c>
      <c r="F266" s="661"/>
      <c r="G266" s="662">
        <f>E266*F266</f>
        <v>0</v>
      </c>
    </row>
    <row r="267" spans="2:8" ht="30">
      <c r="B267" s="90">
        <v>2</v>
      </c>
      <c r="C267" s="68" t="s">
        <v>114</v>
      </c>
      <c r="D267" s="56" t="s">
        <v>69</v>
      </c>
      <c r="E267" s="646">
        <v>10</v>
      </c>
      <c r="F267" s="194"/>
      <c r="G267" s="193">
        <f t="shared" ref="G267:G290" si="13">E267*F267</f>
        <v>0</v>
      </c>
    </row>
    <row r="268" spans="2:8">
      <c r="B268" s="88">
        <v>3</v>
      </c>
      <c r="C268" s="68" t="s">
        <v>156</v>
      </c>
      <c r="D268" s="56" t="s">
        <v>69</v>
      </c>
      <c r="E268" s="646">
        <v>20</v>
      </c>
      <c r="F268" s="194"/>
      <c r="G268" s="193">
        <f t="shared" si="13"/>
        <v>0</v>
      </c>
    </row>
    <row r="269" spans="2:8" ht="30">
      <c r="B269" s="88">
        <v>4</v>
      </c>
      <c r="C269" s="68" t="s">
        <v>345</v>
      </c>
      <c r="D269" s="56" t="s">
        <v>55</v>
      </c>
      <c r="E269" s="646">
        <v>2</v>
      </c>
      <c r="F269" s="194"/>
      <c r="G269" s="193">
        <f t="shared" si="13"/>
        <v>0</v>
      </c>
    </row>
    <row r="270" spans="2:8">
      <c r="B270" s="90">
        <v>5</v>
      </c>
      <c r="C270" s="68" t="s">
        <v>130</v>
      </c>
      <c r="D270" s="56" t="s">
        <v>69</v>
      </c>
      <c r="E270" s="646">
        <v>15.8</v>
      </c>
      <c r="F270" s="194"/>
      <c r="G270" s="193">
        <f t="shared" si="13"/>
        <v>0</v>
      </c>
    </row>
    <row r="271" spans="2:8" ht="30">
      <c r="B271" s="88">
        <v>6</v>
      </c>
      <c r="C271" s="68" t="s">
        <v>344</v>
      </c>
      <c r="D271" s="56" t="s">
        <v>4</v>
      </c>
      <c r="E271" s="646">
        <v>1.75</v>
      </c>
      <c r="F271" s="194"/>
      <c r="G271" s="193">
        <f t="shared" si="13"/>
        <v>0</v>
      </c>
    </row>
    <row r="272" spans="2:8">
      <c r="B272" s="88">
        <v>7</v>
      </c>
      <c r="C272" s="72" t="s">
        <v>414</v>
      </c>
      <c r="D272" s="58" t="s">
        <v>4</v>
      </c>
      <c r="E272" s="1022">
        <v>6.95</v>
      </c>
      <c r="F272" s="194"/>
      <c r="G272" s="193">
        <f t="shared" si="13"/>
        <v>0</v>
      </c>
    </row>
    <row r="273" spans="2:7">
      <c r="B273" s="90">
        <v>8</v>
      </c>
      <c r="C273" s="72" t="s">
        <v>409</v>
      </c>
      <c r="D273" s="58" t="s">
        <v>4</v>
      </c>
      <c r="E273" s="1022">
        <v>7.3980000000000006</v>
      </c>
      <c r="F273" s="194"/>
      <c r="G273" s="193">
        <f t="shared" si="13"/>
        <v>0</v>
      </c>
    </row>
    <row r="274" spans="2:7" ht="30">
      <c r="B274" s="88">
        <v>9</v>
      </c>
      <c r="C274" s="68" t="s">
        <v>397</v>
      </c>
      <c r="D274" s="56" t="s">
        <v>139</v>
      </c>
      <c r="E274" s="646">
        <v>20.927399999999999</v>
      </c>
      <c r="F274" s="194"/>
      <c r="G274" s="193">
        <f t="shared" si="13"/>
        <v>0</v>
      </c>
    </row>
    <row r="275" spans="2:7">
      <c r="B275" s="88">
        <v>10</v>
      </c>
      <c r="C275" s="68" t="s">
        <v>71</v>
      </c>
      <c r="D275" s="56" t="s">
        <v>139</v>
      </c>
      <c r="E275" s="646">
        <v>20.927399999999999</v>
      </c>
      <c r="F275" s="194"/>
      <c r="G275" s="193">
        <f t="shared" si="13"/>
        <v>0</v>
      </c>
    </row>
    <row r="276" spans="2:7">
      <c r="B276" s="90">
        <v>11</v>
      </c>
      <c r="C276" s="68" t="s">
        <v>417</v>
      </c>
      <c r="D276" s="56" t="s">
        <v>139</v>
      </c>
      <c r="E276" s="646">
        <v>6.3312999999999997</v>
      </c>
      <c r="F276" s="194"/>
      <c r="G276" s="193">
        <f t="shared" si="13"/>
        <v>0</v>
      </c>
    </row>
    <row r="277" spans="2:7" ht="30">
      <c r="B277" s="88">
        <v>12</v>
      </c>
      <c r="C277" s="69" t="s">
        <v>418</v>
      </c>
      <c r="D277" s="56" t="s">
        <v>55</v>
      </c>
      <c r="E277" s="646">
        <v>1</v>
      </c>
      <c r="F277" s="194"/>
      <c r="G277" s="193">
        <f t="shared" si="13"/>
        <v>0</v>
      </c>
    </row>
    <row r="278" spans="2:7" ht="30">
      <c r="B278" s="88">
        <v>13</v>
      </c>
      <c r="C278" s="72" t="s">
        <v>420</v>
      </c>
      <c r="D278" s="56" t="s">
        <v>11</v>
      </c>
      <c r="E278" s="646">
        <v>1</v>
      </c>
      <c r="F278" s="194"/>
      <c r="G278" s="193">
        <f t="shared" si="13"/>
        <v>0</v>
      </c>
    </row>
    <row r="279" spans="2:7" ht="45">
      <c r="B279" s="90">
        <v>14</v>
      </c>
      <c r="C279" s="72" t="s">
        <v>416</v>
      </c>
      <c r="D279" s="58" t="s">
        <v>138</v>
      </c>
      <c r="E279" s="1022">
        <v>3.11</v>
      </c>
      <c r="F279" s="194"/>
      <c r="G279" s="193">
        <f t="shared" si="13"/>
        <v>0</v>
      </c>
    </row>
    <row r="280" spans="2:7">
      <c r="B280" s="88">
        <v>15</v>
      </c>
      <c r="C280" s="69" t="s">
        <v>140</v>
      </c>
      <c r="D280" s="56" t="s">
        <v>55</v>
      </c>
      <c r="E280" s="646">
        <v>2</v>
      </c>
      <c r="F280" s="194"/>
      <c r="G280" s="193">
        <f t="shared" si="13"/>
        <v>0</v>
      </c>
    </row>
    <row r="281" spans="2:7" ht="30">
      <c r="B281" s="88">
        <v>16</v>
      </c>
      <c r="C281" s="1020" t="s">
        <v>519</v>
      </c>
      <c r="D281" s="56" t="s">
        <v>55</v>
      </c>
      <c r="E281" s="646">
        <v>6</v>
      </c>
      <c r="F281" s="1066"/>
      <c r="G281" s="193">
        <f t="shared" si="13"/>
        <v>0</v>
      </c>
    </row>
    <row r="282" spans="2:7">
      <c r="B282" s="90">
        <v>17</v>
      </c>
      <c r="C282" s="68" t="s">
        <v>122</v>
      </c>
      <c r="D282" s="56" t="s">
        <v>56</v>
      </c>
      <c r="E282" s="646">
        <v>518</v>
      </c>
      <c r="F282" s="194"/>
      <c r="G282" s="193">
        <f t="shared" si="13"/>
        <v>0</v>
      </c>
    </row>
    <row r="283" spans="2:7">
      <c r="B283" s="88">
        <v>18</v>
      </c>
      <c r="C283" s="68" t="s">
        <v>349</v>
      </c>
      <c r="D283" s="56" t="s">
        <v>23</v>
      </c>
      <c r="E283" s="646">
        <v>6</v>
      </c>
      <c r="F283" s="194"/>
      <c r="G283" s="193">
        <f t="shared" si="13"/>
        <v>0</v>
      </c>
    </row>
    <row r="284" spans="2:7">
      <c r="B284" s="88">
        <v>19</v>
      </c>
      <c r="C284" s="68" t="s">
        <v>136</v>
      </c>
      <c r="D284" s="56" t="s">
        <v>23</v>
      </c>
      <c r="E284" s="646">
        <v>7</v>
      </c>
      <c r="F284" s="194"/>
      <c r="G284" s="193">
        <f t="shared" si="13"/>
        <v>0</v>
      </c>
    </row>
    <row r="285" spans="2:7" ht="30">
      <c r="B285" s="90">
        <v>20</v>
      </c>
      <c r="C285" s="68" t="s">
        <v>155</v>
      </c>
      <c r="D285" s="56" t="s">
        <v>138</v>
      </c>
      <c r="E285" s="646">
        <v>40.56</v>
      </c>
      <c r="F285" s="194"/>
      <c r="G285" s="193">
        <f t="shared" si="13"/>
        <v>0</v>
      </c>
    </row>
    <row r="286" spans="2:7" ht="60">
      <c r="B286" s="88">
        <v>21</v>
      </c>
      <c r="C286" s="69" t="s">
        <v>411</v>
      </c>
      <c r="D286" s="56" t="s">
        <v>138</v>
      </c>
      <c r="E286" s="646">
        <v>21</v>
      </c>
      <c r="F286" s="194"/>
      <c r="G286" s="193">
        <f t="shared" si="13"/>
        <v>0</v>
      </c>
    </row>
    <row r="287" spans="2:7" ht="30">
      <c r="B287" s="90">
        <v>22</v>
      </c>
      <c r="C287" s="70" t="s">
        <v>412</v>
      </c>
      <c r="D287" s="56" t="s">
        <v>55</v>
      </c>
      <c r="E287" s="643">
        <v>4</v>
      </c>
      <c r="F287" s="194"/>
      <c r="G287" s="193">
        <f t="shared" si="13"/>
        <v>0</v>
      </c>
    </row>
    <row r="288" spans="2:7">
      <c r="B288" s="88">
        <v>23</v>
      </c>
      <c r="C288" s="120" t="s">
        <v>350</v>
      </c>
      <c r="D288" s="56" t="s">
        <v>23</v>
      </c>
      <c r="E288" s="644">
        <v>1</v>
      </c>
      <c r="F288" s="289"/>
      <c r="G288" s="193">
        <f t="shared" si="13"/>
        <v>0</v>
      </c>
    </row>
    <row r="289" spans="2:8" ht="30">
      <c r="B289" s="88">
        <v>24</v>
      </c>
      <c r="C289" s="120" t="s">
        <v>398</v>
      </c>
      <c r="D289" s="138" t="s">
        <v>396</v>
      </c>
      <c r="E289" s="644">
        <v>40</v>
      </c>
      <c r="F289" s="289"/>
      <c r="G289" s="193">
        <f t="shared" si="13"/>
        <v>0</v>
      </c>
    </row>
    <row r="290" spans="2:8" ht="45">
      <c r="B290" s="90">
        <v>25</v>
      </c>
      <c r="C290" s="120" t="s">
        <v>143</v>
      </c>
      <c r="D290" s="523" t="s">
        <v>73</v>
      </c>
      <c r="E290" s="1023">
        <v>1</v>
      </c>
      <c r="F290" s="289"/>
      <c r="G290" s="193">
        <f t="shared" si="13"/>
        <v>0</v>
      </c>
    </row>
    <row r="291" spans="2:8" ht="15.75" thickBot="1">
      <c r="B291" s="88"/>
      <c r="C291" s="70"/>
      <c r="D291" s="56"/>
      <c r="E291" s="76"/>
      <c r="F291" s="194"/>
      <c r="G291" s="193"/>
    </row>
    <row r="292" spans="2:8" ht="21.75" customHeight="1" thickBot="1">
      <c r="B292" s="1206" t="s">
        <v>5</v>
      </c>
      <c r="C292" s="1207"/>
      <c r="D292" s="1207"/>
      <c r="E292" s="1207"/>
      <c r="F292" s="1207"/>
      <c r="G292" s="631">
        <f>ROUND(SUM(G266:G291),0)</f>
        <v>0</v>
      </c>
    </row>
    <row r="294" spans="2:8" ht="15.75" thickBot="1"/>
    <row r="295" spans="2:8" ht="15.75">
      <c r="B295" s="1199"/>
      <c r="C295" s="1228" t="s">
        <v>403</v>
      </c>
      <c r="D295" s="1228"/>
      <c r="E295" s="1228"/>
      <c r="F295" s="1228"/>
      <c r="G295" s="1199" t="s">
        <v>216</v>
      </c>
    </row>
    <row r="296" spans="2:8" ht="16.5" thickBot="1">
      <c r="B296" s="1200"/>
      <c r="C296" s="1215" t="s">
        <v>343</v>
      </c>
      <c r="D296" s="1215"/>
      <c r="E296" s="1215"/>
      <c r="F296" s="1215"/>
      <c r="G296" s="1200"/>
    </row>
    <row r="297" spans="2:8" ht="24" customHeight="1" thickBot="1">
      <c r="B297" s="568" t="s">
        <v>221</v>
      </c>
      <c r="C297" s="378" t="s">
        <v>7</v>
      </c>
      <c r="D297" s="75" t="s">
        <v>0</v>
      </c>
      <c r="E297" s="75" t="s">
        <v>8</v>
      </c>
      <c r="F297" s="75" t="s">
        <v>2</v>
      </c>
      <c r="G297" s="108" t="s">
        <v>10</v>
      </c>
      <c r="H297" s="287"/>
    </row>
    <row r="298" spans="2:8" ht="17.25" customHeight="1">
      <c r="B298" s="86">
        <v>1</v>
      </c>
      <c r="C298" s="99" t="s">
        <v>68</v>
      </c>
      <c r="D298" s="87" t="s">
        <v>69</v>
      </c>
      <c r="E298" s="1021">
        <v>20</v>
      </c>
      <c r="F298" s="661"/>
      <c r="G298" s="662">
        <f>E298*F298</f>
        <v>0</v>
      </c>
      <c r="H298" s="287"/>
    </row>
    <row r="299" spans="2:8" ht="30">
      <c r="B299" s="90">
        <v>2</v>
      </c>
      <c r="C299" s="68" t="s">
        <v>114</v>
      </c>
      <c r="D299" s="56" t="s">
        <v>69</v>
      </c>
      <c r="E299" s="646">
        <v>10</v>
      </c>
      <c r="F299" s="194"/>
      <c r="G299" s="193">
        <f t="shared" ref="G299:G322" si="14">E299*F299</f>
        <v>0</v>
      </c>
      <c r="H299" s="287"/>
    </row>
    <row r="300" spans="2:8">
      <c r="B300" s="88">
        <v>3</v>
      </c>
      <c r="C300" s="68" t="s">
        <v>156</v>
      </c>
      <c r="D300" s="56" t="s">
        <v>69</v>
      </c>
      <c r="E300" s="646">
        <v>20</v>
      </c>
      <c r="F300" s="194"/>
      <c r="G300" s="193">
        <f t="shared" si="14"/>
        <v>0</v>
      </c>
      <c r="H300" s="287"/>
    </row>
    <row r="301" spans="2:8" ht="30">
      <c r="B301" s="86">
        <v>4</v>
      </c>
      <c r="C301" s="68" t="s">
        <v>345</v>
      </c>
      <c r="D301" s="56" t="s">
        <v>55</v>
      </c>
      <c r="E301" s="646">
        <v>2</v>
      </c>
      <c r="F301" s="194"/>
      <c r="G301" s="193">
        <f t="shared" si="14"/>
        <v>0</v>
      </c>
      <c r="H301" s="287"/>
    </row>
    <row r="302" spans="2:8" ht="18.75" customHeight="1">
      <c r="B302" s="90">
        <v>5</v>
      </c>
      <c r="C302" s="68" t="s">
        <v>130</v>
      </c>
      <c r="D302" s="56" t="s">
        <v>69</v>
      </c>
      <c r="E302" s="646">
        <v>15.8</v>
      </c>
      <c r="F302" s="194"/>
      <c r="G302" s="193">
        <f t="shared" si="14"/>
        <v>0</v>
      </c>
      <c r="H302" s="287"/>
    </row>
    <row r="303" spans="2:8" ht="30">
      <c r="B303" s="88">
        <v>6</v>
      </c>
      <c r="C303" s="68" t="s">
        <v>344</v>
      </c>
      <c r="D303" s="56" t="s">
        <v>4</v>
      </c>
      <c r="E303" s="646">
        <v>1.75</v>
      </c>
      <c r="F303" s="194"/>
      <c r="G303" s="193">
        <f t="shared" si="14"/>
        <v>0</v>
      </c>
      <c r="H303" s="287"/>
    </row>
    <row r="304" spans="2:8" ht="18" customHeight="1">
      <c r="B304" s="86">
        <v>7</v>
      </c>
      <c r="C304" s="72" t="s">
        <v>414</v>
      </c>
      <c r="D304" s="58" t="s">
        <v>4</v>
      </c>
      <c r="E304" s="1022">
        <v>3.27</v>
      </c>
      <c r="F304" s="194"/>
      <c r="G304" s="193">
        <f t="shared" si="14"/>
        <v>0</v>
      </c>
      <c r="H304" s="287"/>
    </row>
    <row r="305" spans="2:8" ht="20.25" customHeight="1">
      <c r="B305" s="90">
        <v>8</v>
      </c>
      <c r="C305" s="72" t="s">
        <v>409</v>
      </c>
      <c r="D305" s="58" t="s">
        <v>4</v>
      </c>
      <c r="E305" s="1022">
        <v>7.3980000000000006</v>
      </c>
      <c r="F305" s="194"/>
      <c r="G305" s="193">
        <f t="shared" si="14"/>
        <v>0</v>
      </c>
      <c r="H305" s="287"/>
    </row>
    <row r="306" spans="2:8" ht="30">
      <c r="B306" s="88">
        <v>9</v>
      </c>
      <c r="C306" s="68" t="s">
        <v>397</v>
      </c>
      <c r="D306" s="56" t="s">
        <v>139</v>
      </c>
      <c r="E306" s="646">
        <v>15.519399999999999</v>
      </c>
      <c r="F306" s="194"/>
      <c r="G306" s="193">
        <f t="shared" si="14"/>
        <v>0</v>
      </c>
      <c r="H306" s="287"/>
    </row>
    <row r="307" spans="2:8" ht="23.25" customHeight="1">
      <c r="B307" s="86">
        <v>10</v>
      </c>
      <c r="C307" s="68" t="s">
        <v>71</v>
      </c>
      <c r="D307" s="56" t="s">
        <v>139</v>
      </c>
      <c r="E307" s="646">
        <v>15.519399999999999</v>
      </c>
      <c r="F307" s="194"/>
      <c r="G307" s="193">
        <f t="shared" si="14"/>
        <v>0</v>
      </c>
      <c r="H307" s="287"/>
    </row>
    <row r="308" spans="2:8" ht="21" customHeight="1">
      <c r="B308" s="90">
        <v>11</v>
      </c>
      <c r="C308" s="68" t="s">
        <v>417</v>
      </c>
      <c r="D308" s="56" t="s">
        <v>139</v>
      </c>
      <c r="E308" s="646">
        <v>6.3312999999999997</v>
      </c>
      <c r="F308" s="194"/>
      <c r="G308" s="193">
        <f t="shared" si="14"/>
        <v>0</v>
      </c>
      <c r="H308" s="287"/>
    </row>
    <row r="309" spans="2:8" ht="30">
      <c r="B309" s="88">
        <v>12</v>
      </c>
      <c r="C309" s="69" t="s">
        <v>418</v>
      </c>
      <c r="D309" s="56" t="s">
        <v>55</v>
      </c>
      <c r="E309" s="646">
        <v>1</v>
      </c>
      <c r="F309" s="194"/>
      <c r="G309" s="193">
        <f t="shared" si="14"/>
        <v>0</v>
      </c>
      <c r="H309" s="287"/>
    </row>
    <row r="310" spans="2:8" ht="30">
      <c r="B310" s="86">
        <v>13</v>
      </c>
      <c r="C310" s="72" t="s">
        <v>413</v>
      </c>
      <c r="D310" s="56" t="s">
        <v>404</v>
      </c>
      <c r="E310" s="646">
        <v>1</v>
      </c>
      <c r="F310" s="194"/>
      <c r="G310" s="193">
        <f t="shared" si="14"/>
        <v>0</v>
      </c>
      <c r="H310" s="287"/>
    </row>
    <row r="311" spans="2:8" ht="45">
      <c r="B311" s="90">
        <v>14</v>
      </c>
      <c r="C311" s="72" t="s">
        <v>416</v>
      </c>
      <c r="D311" s="58" t="s">
        <v>138</v>
      </c>
      <c r="E311" s="1022">
        <v>0.55999999999999994</v>
      </c>
      <c r="F311" s="194"/>
      <c r="G311" s="193">
        <f t="shared" si="14"/>
        <v>0</v>
      </c>
      <c r="H311" s="287"/>
    </row>
    <row r="312" spans="2:8">
      <c r="B312" s="88">
        <v>15</v>
      </c>
      <c r="C312" s="69" t="s">
        <v>140</v>
      </c>
      <c r="D312" s="56" t="s">
        <v>55</v>
      </c>
      <c r="E312" s="646">
        <v>2</v>
      </c>
      <c r="F312" s="194"/>
      <c r="G312" s="193">
        <f t="shared" si="14"/>
        <v>0</v>
      </c>
      <c r="H312" s="287"/>
    </row>
    <row r="313" spans="2:8" ht="32.25" customHeight="1">
      <c r="B313" s="86">
        <v>16</v>
      </c>
      <c r="C313" s="1020" t="s">
        <v>519</v>
      </c>
      <c r="D313" s="56" t="s">
        <v>73</v>
      </c>
      <c r="E313" s="646">
        <v>7</v>
      </c>
      <c r="F313" s="1066"/>
      <c r="G313" s="193">
        <f t="shared" si="14"/>
        <v>0</v>
      </c>
      <c r="H313" s="287"/>
    </row>
    <row r="314" spans="2:8" ht="18.75" customHeight="1">
      <c r="B314" s="90">
        <v>17</v>
      </c>
      <c r="C314" s="68" t="s">
        <v>122</v>
      </c>
      <c r="D314" s="56" t="s">
        <v>56</v>
      </c>
      <c r="E314" s="646">
        <v>518</v>
      </c>
      <c r="F314" s="194"/>
      <c r="G314" s="193">
        <f t="shared" si="14"/>
        <v>0</v>
      </c>
      <c r="H314" s="287"/>
    </row>
    <row r="315" spans="2:8" ht="18.75" customHeight="1">
      <c r="B315" s="88">
        <v>18</v>
      </c>
      <c r="C315" s="68" t="s">
        <v>349</v>
      </c>
      <c r="D315" s="56" t="s">
        <v>23</v>
      </c>
      <c r="E315" s="646">
        <v>6</v>
      </c>
      <c r="F315" s="194"/>
      <c r="G315" s="193">
        <f t="shared" si="14"/>
        <v>0</v>
      </c>
      <c r="H315" s="287"/>
    </row>
    <row r="316" spans="2:8" ht="21.75" customHeight="1">
      <c r="B316" s="86">
        <v>19</v>
      </c>
      <c r="C316" s="68" t="s">
        <v>136</v>
      </c>
      <c r="D316" s="56" t="s">
        <v>23</v>
      </c>
      <c r="E316" s="646">
        <v>7</v>
      </c>
      <c r="F316" s="194"/>
      <c r="G316" s="193">
        <f t="shared" si="14"/>
        <v>0</v>
      </c>
      <c r="H316" s="287"/>
    </row>
    <row r="317" spans="2:8" ht="30">
      <c r="B317" s="90">
        <v>20</v>
      </c>
      <c r="C317" s="68" t="s">
        <v>155</v>
      </c>
      <c r="D317" s="56" t="s">
        <v>138</v>
      </c>
      <c r="E317" s="646">
        <v>40.56</v>
      </c>
      <c r="F317" s="194"/>
      <c r="G317" s="193">
        <f t="shared" si="14"/>
        <v>0</v>
      </c>
      <c r="H317" s="287"/>
    </row>
    <row r="318" spans="2:8" ht="60">
      <c r="B318" s="88">
        <v>21</v>
      </c>
      <c r="C318" s="69" t="s">
        <v>411</v>
      </c>
      <c r="D318" s="56" t="s">
        <v>138</v>
      </c>
      <c r="E318" s="646">
        <v>21</v>
      </c>
      <c r="F318" s="194"/>
      <c r="G318" s="193">
        <f t="shared" si="14"/>
        <v>0</v>
      </c>
      <c r="H318" s="287"/>
    </row>
    <row r="319" spans="2:8" ht="30">
      <c r="B319" s="86">
        <v>22</v>
      </c>
      <c r="C319" s="70" t="s">
        <v>412</v>
      </c>
      <c r="D319" s="56" t="s">
        <v>55</v>
      </c>
      <c r="E319" s="643">
        <v>4</v>
      </c>
      <c r="F319" s="194"/>
      <c r="G319" s="193">
        <f t="shared" si="14"/>
        <v>0</v>
      </c>
      <c r="H319" s="287"/>
    </row>
    <row r="320" spans="2:8" ht="18.75" customHeight="1">
      <c r="B320" s="90">
        <v>23</v>
      </c>
      <c r="C320" s="120" t="s">
        <v>350</v>
      </c>
      <c r="D320" s="56" t="s">
        <v>23</v>
      </c>
      <c r="E320" s="644">
        <v>1</v>
      </c>
      <c r="F320" s="289"/>
      <c r="G320" s="193">
        <f t="shared" si="14"/>
        <v>0</v>
      </c>
      <c r="H320" s="287"/>
    </row>
    <row r="321" spans="2:8" ht="30">
      <c r="B321" s="88">
        <v>24</v>
      </c>
      <c r="C321" s="120" t="s">
        <v>398</v>
      </c>
      <c r="D321" s="138" t="s">
        <v>396</v>
      </c>
      <c r="E321" s="644">
        <v>40</v>
      </c>
      <c r="F321" s="289"/>
      <c r="G321" s="193">
        <f t="shared" si="14"/>
        <v>0</v>
      </c>
      <c r="H321" s="287"/>
    </row>
    <row r="322" spans="2:8" ht="45">
      <c r="B322" s="86">
        <v>25</v>
      </c>
      <c r="C322" s="120" t="s">
        <v>143</v>
      </c>
      <c r="D322" s="523" t="s">
        <v>73</v>
      </c>
      <c r="E322" s="1023">
        <v>1</v>
      </c>
      <c r="F322" s="289"/>
      <c r="G322" s="195">
        <f t="shared" si="14"/>
        <v>0</v>
      </c>
      <c r="H322" s="287">
        <f t="shared" ref="H322" si="15">E323*F323</f>
        <v>0</v>
      </c>
    </row>
    <row r="323" spans="2:8" ht="15.75" thickBot="1">
      <c r="B323" s="532"/>
      <c r="C323" s="120"/>
      <c r="D323" s="138"/>
      <c r="E323" s="97"/>
      <c r="F323" s="663"/>
      <c r="G323" s="121"/>
    </row>
    <row r="324" spans="2:8" ht="18.75" customHeight="1" thickBot="1">
      <c r="B324" s="1206" t="s">
        <v>5</v>
      </c>
      <c r="C324" s="1207"/>
      <c r="D324" s="1207"/>
      <c r="E324" s="1207"/>
      <c r="F324" s="1207"/>
      <c r="G324" s="631">
        <f>ROUND(SUM(G298:G322),0)</f>
        <v>0</v>
      </c>
    </row>
    <row r="326" spans="2:8" ht="15.75" thickBot="1"/>
    <row r="327" spans="2:8" ht="30.75" customHeight="1" thickBot="1">
      <c r="B327" s="566"/>
      <c r="C327" s="1190" t="s">
        <v>463</v>
      </c>
      <c r="D327" s="1191"/>
      <c r="E327" s="1191"/>
      <c r="F327" s="1192"/>
      <c r="G327" s="567" t="s">
        <v>206</v>
      </c>
    </row>
    <row r="328" spans="2:8" ht="23.25" customHeight="1" thickBot="1">
      <c r="B328" s="571" t="s">
        <v>222</v>
      </c>
      <c r="C328" s="378" t="s">
        <v>7</v>
      </c>
      <c r="D328" s="75" t="s">
        <v>0</v>
      </c>
      <c r="E328" s="75" t="s">
        <v>8</v>
      </c>
      <c r="F328" s="75" t="s">
        <v>2</v>
      </c>
      <c r="G328" s="379" t="s">
        <v>10</v>
      </c>
    </row>
    <row r="329" spans="2:8" ht="15.75">
      <c r="B329" s="88">
        <v>1</v>
      </c>
      <c r="C329" s="383" t="s">
        <v>68</v>
      </c>
      <c r="D329" s="87" t="s">
        <v>69</v>
      </c>
      <c r="E329" s="384">
        <v>4</v>
      </c>
      <c r="F329" s="385"/>
      <c r="G329" s="292">
        <f>+ROUND(E329*F329,0)</f>
        <v>0</v>
      </c>
    </row>
    <row r="330" spans="2:8" ht="30.75">
      <c r="B330" s="388">
        <v>2</v>
      </c>
      <c r="C330" s="64" t="s">
        <v>114</v>
      </c>
      <c r="D330" s="56" t="s">
        <v>69</v>
      </c>
      <c r="E330" s="65">
        <v>2</v>
      </c>
      <c r="F330" s="126"/>
      <c r="G330" s="131">
        <f t="shared" ref="G330:G338" si="16">+ROUND(E330*F330,0)</f>
        <v>0</v>
      </c>
    </row>
    <row r="331" spans="2:8">
      <c r="B331" s="88">
        <v>3</v>
      </c>
      <c r="C331" s="103" t="s">
        <v>117</v>
      </c>
      <c r="D331" s="76" t="s">
        <v>3</v>
      </c>
      <c r="E331" s="134">
        <v>1.5</v>
      </c>
      <c r="F331" s="133"/>
      <c r="G331" s="131">
        <f>+ROUND(E331*F331,0)</f>
        <v>0</v>
      </c>
    </row>
    <row r="332" spans="2:8" ht="15.75">
      <c r="B332" s="88">
        <v>4</v>
      </c>
      <c r="C332" s="98" t="s">
        <v>154</v>
      </c>
      <c r="D332" s="54" t="s">
        <v>4</v>
      </c>
      <c r="E332" s="65">
        <v>0.18</v>
      </c>
      <c r="F332" s="358"/>
      <c r="G332" s="131">
        <f t="shared" si="16"/>
        <v>0</v>
      </c>
    </row>
    <row r="333" spans="2:8" ht="15.75">
      <c r="B333" s="388">
        <v>5</v>
      </c>
      <c r="C333" s="68" t="s">
        <v>118</v>
      </c>
      <c r="D333" s="56" t="s">
        <v>4</v>
      </c>
      <c r="E333" s="65">
        <v>0.18</v>
      </c>
      <c r="F333" s="358"/>
      <c r="G333" s="131">
        <f>+ROUND(E333*F333,0)</f>
        <v>0</v>
      </c>
    </row>
    <row r="334" spans="2:8" ht="15.75">
      <c r="B334" s="88">
        <v>6</v>
      </c>
      <c r="C334" s="68" t="s">
        <v>71</v>
      </c>
      <c r="D334" s="56" t="s">
        <v>4</v>
      </c>
      <c r="E334" s="65">
        <v>0.23399999999999999</v>
      </c>
      <c r="F334" s="358"/>
      <c r="G334" s="131">
        <f t="shared" si="16"/>
        <v>0</v>
      </c>
    </row>
    <row r="335" spans="2:8" ht="15.75">
      <c r="B335" s="88">
        <v>7</v>
      </c>
      <c r="C335" s="68" t="s">
        <v>196</v>
      </c>
      <c r="D335" s="56" t="s">
        <v>56</v>
      </c>
      <c r="E335" s="65">
        <v>20.5</v>
      </c>
      <c r="F335" s="358"/>
      <c r="G335" s="131">
        <f t="shared" si="16"/>
        <v>0</v>
      </c>
    </row>
    <row r="336" spans="2:8" ht="15.75">
      <c r="B336" s="388">
        <v>8</v>
      </c>
      <c r="C336" s="103" t="s">
        <v>72</v>
      </c>
      <c r="D336" s="54" t="s">
        <v>3</v>
      </c>
      <c r="E336" s="74">
        <v>1.2</v>
      </c>
      <c r="F336" s="358"/>
      <c r="G336" s="131">
        <f t="shared" si="16"/>
        <v>0</v>
      </c>
    </row>
    <row r="337" spans="2:7" ht="15.75">
      <c r="B337" s="88">
        <v>9</v>
      </c>
      <c r="C337" s="68" t="s">
        <v>120</v>
      </c>
      <c r="D337" s="56" t="s">
        <v>4</v>
      </c>
      <c r="E337" s="65">
        <v>0.13887071999999998</v>
      </c>
      <c r="F337" s="358"/>
      <c r="G337" s="131">
        <f t="shared" si="16"/>
        <v>0</v>
      </c>
    </row>
    <row r="338" spans="2:7" ht="30.75">
      <c r="B338" s="88">
        <v>10</v>
      </c>
      <c r="C338" s="591" t="s">
        <v>208</v>
      </c>
      <c r="D338" s="56" t="s">
        <v>569</v>
      </c>
      <c r="E338" s="65">
        <v>1</v>
      </c>
      <c r="F338" s="126"/>
      <c r="G338" s="131">
        <f t="shared" si="16"/>
        <v>0</v>
      </c>
    </row>
    <row r="339" spans="2:7" ht="18" customHeight="1">
      <c r="B339" s="388">
        <v>11</v>
      </c>
      <c r="C339" s="68" t="s">
        <v>121</v>
      </c>
      <c r="D339" s="76" t="s">
        <v>3</v>
      </c>
      <c r="E339" s="134">
        <v>1.5</v>
      </c>
      <c r="F339" s="126"/>
      <c r="G339" s="131">
        <f>+ROUND(E339*F339,0)</f>
        <v>0</v>
      </c>
    </row>
    <row r="340" spans="2:7" ht="17.25" customHeight="1">
      <c r="B340" s="88">
        <v>12</v>
      </c>
      <c r="C340" s="191" t="s">
        <v>70</v>
      </c>
      <c r="D340" s="56" t="s">
        <v>55</v>
      </c>
      <c r="E340" s="65">
        <v>0.03</v>
      </c>
      <c r="F340" s="126"/>
      <c r="G340" s="131">
        <f t="shared" ref="G340" si="17">+ROUND(E340*F340,0)</f>
        <v>0</v>
      </c>
    </row>
    <row r="341" spans="2:7" ht="21.75" customHeight="1" thickBot="1">
      <c r="B341" s="1155" t="s">
        <v>5</v>
      </c>
      <c r="C341" s="1156"/>
      <c r="D341" s="1156"/>
      <c r="E341" s="1156"/>
      <c r="F341" s="1157"/>
      <c r="G341" s="405">
        <f>ROUND(SUM(G329:G340)-0.02,0)</f>
        <v>0</v>
      </c>
    </row>
    <row r="343" spans="2:7" ht="15.75" thickBot="1"/>
    <row r="344" spans="2:7" ht="34.5" customHeight="1" thickBot="1">
      <c r="B344" s="566"/>
      <c r="C344" s="1190" t="s">
        <v>462</v>
      </c>
      <c r="D344" s="1191"/>
      <c r="E344" s="1191"/>
      <c r="F344" s="1192"/>
      <c r="G344" s="567" t="s">
        <v>206</v>
      </c>
    </row>
    <row r="345" spans="2:7" ht="22.5" customHeight="1" thickBot="1">
      <c r="B345" s="568" t="s">
        <v>224</v>
      </c>
      <c r="C345" s="378" t="s">
        <v>7</v>
      </c>
      <c r="D345" s="75" t="s">
        <v>0</v>
      </c>
      <c r="E345" s="75" t="s">
        <v>8</v>
      </c>
      <c r="F345" s="75" t="s">
        <v>2</v>
      </c>
      <c r="G345" s="379" t="s">
        <v>10</v>
      </c>
    </row>
    <row r="346" spans="2:7" ht="15.75">
      <c r="B346" s="86">
        <v>1</v>
      </c>
      <c r="C346" s="383" t="s">
        <v>68</v>
      </c>
      <c r="D346" s="87" t="s">
        <v>69</v>
      </c>
      <c r="E346" s="384">
        <v>4</v>
      </c>
      <c r="F346" s="385"/>
      <c r="G346" s="292">
        <f>+ROUND(E346*F346,0)</f>
        <v>0</v>
      </c>
    </row>
    <row r="347" spans="2:7" ht="30.75">
      <c r="B347" s="1075">
        <v>2</v>
      </c>
      <c r="C347" s="64" t="s">
        <v>114</v>
      </c>
      <c r="D347" s="56" t="s">
        <v>69</v>
      </c>
      <c r="E347" s="65">
        <v>2</v>
      </c>
      <c r="F347" s="358"/>
      <c r="G347" s="131">
        <f t="shared" ref="G347:G356" si="18">+ROUND(E347*F347,0)</f>
        <v>0</v>
      </c>
    </row>
    <row r="348" spans="2:7" ht="15.75">
      <c r="B348" s="88">
        <v>3</v>
      </c>
      <c r="C348" s="98" t="s">
        <v>130</v>
      </c>
      <c r="D348" s="56" t="s">
        <v>69</v>
      </c>
      <c r="E348" s="65">
        <v>2</v>
      </c>
      <c r="F348" s="358"/>
      <c r="G348" s="131">
        <f t="shared" si="18"/>
        <v>0</v>
      </c>
    </row>
    <row r="349" spans="2:7" ht="15.75">
      <c r="B349" s="86">
        <v>4</v>
      </c>
      <c r="C349" s="98" t="s">
        <v>131</v>
      </c>
      <c r="D349" s="54" t="s">
        <v>4</v>
      </c>
      <c r="E349" s="65">
        <v>0.18</v>
      </c>
      <c r="F349" s="358"/>
      <c r="G349" s="131">
        <f t="shared" si="18"/>
        <v>0</v>
      </c>
    </row>
    <row r="350" spans="2:7" ht="15.75">
      <c r="B350" s="1075">
        <v>5</v>
      </c>
      <c r="C350" s="68" t="s">
        <v>118</v>
      </c>
      <c r="D350" s="56" t="s">
        <v>4</v>
      </c>
      <c r="E350" s="65">
        <v>0.23399999999999999</v>
      </c>
      <c r="F350" s="358"/>
      <c r="G350" s="131">
        <f t="shared" si="18"/>
        <v>0</v>
      </c>
    </row>
    <row r="351" spans="2:7" ht="15.75">
      <c r="B351" s="88">
        <v>6</v>
      </c>
      <c r="C351" s="68" t="s">
        <v>71</v>
      </c>
      <c r="D351" s="56" t="s">
        <v>4</v>
      </c>
      <c r="E351" s="65">
        <v>0.23399999999999999</v>
      </c>
      <c r="F351" s="358"/>
      <c r="G351" s="131">
        <f t="shared" si="18"/>
        <v>0</v>
      </c>
    </row>
    <row r="352" spans="2:7" ht="15.75">
      <c r="B352" s="86">
        <v>7</v>
      </c>
      <c r="C352" s="68" t="s">
        <v>196</v>
      </c>
      <c r="D352" s="56" t="s">
        <v>56</v>
      </c>
      <c r="E352" s="65">
        <v>20.5</v>
      </c>
      <c r="F352" s="358"/>
      <c r="G352" s="131">
        <f t="shared" si="18"/>
        <v>0</v>
      </c>
    </row>
    <row r="353" spans="2:8" ht="15.75">
      <c r="B353" s="1075">
        <v>8</v>
      </c>
      <c r="C353" s="103" t="s">
        <v>72</v>
      </c>
      <c r="D353" s="54" t="s">
        <v>3</v>
      </c>
      <c r="E353" s="74">
        <v>1.2</v>
      </c>
      <c r="F353" s="358"/>
      <c r="G353" s="131">
        <f t="shared" si="18"/>
        <v>0</v>
      </c>
    </row>
    <row r="354" spans="2:8" ht="15.75">
      <c r="B354" s="88">
        <v>9</v>
      </c>
      <c r="C354" s="68" t="s">
        <v>120</v>
      </c>
      <c r="D354" s="56" t="s">
        <v>4</v>
      </c>
      <c r="E354" s="65">
        <v>0.13887071999999998</v>
      </c>
      <c r="F354" s="358"/>
      <c r="G354" s="131">
        <f t="shared" si="18"/>
        <v>0</v>
      </c>
    </row>
    <row r="355" spans="2:8" ht="30">
      <c r="B355" s="86">
        <v>10</v>
      </c>
      <c r="C355" s="191" t="s">
        <v>208</v>
      </c>
      <c r="D355" s="56" t="s">
        <v>0</v>
      </c>
      <c r="E355" s="65">
        <v>1</v>
      </c>
      <c r="F355" s="126"/>
      <c r="G355" s="131">
        <f t="shared" si="18"/>
        <v>0</v>
      </c>
    </row>
    <row r="356" spans="2:8" ht="20.25" customHeight="1" thickBot="1">
      <c r="B356" s="1075">
        <v>11</v>
      </c>
      <c r="C356" s="876" t="s">
        <v>70</v>
      </c>
      <c r="D356" s="138" t="s">
        <v>0</v>
      </c>
      <c r="E356" s="533">
        <v>0.03</v>
      </c>
      <c r="F356" s="130"/>
      <c r="G356" s="877">
        <f t="shared" si="18"/>
        <v>0</v>
      </c>
    </row>
    <row r="357" spans="2:8" ht="21" customHeight="1" thickBot="1">
      <c r="B357" s="1208" t="s">
        <v>5</v>
      </c>
      <c r="C357" s="1209"/>
      <c r="D357" s="1209"/>
      <c r="E357" s="1209"/>
      <c r="F357" s="1210"/>
      <c r="G357" s="878">
        <f>ROUND(SUM(G346:G356)-0.02,0)</f>
        <v>0</v>
      </c>
    </row>
    <row r="359" spans="2:8" ht="15.75" thickBot="1"/>
    <row r="360" spans="2:8" ht="32.25" customHeight="1" thickBot="1">
      <c r="B360" s="671"/>
      <c r="C360" s="1168" t="s">
        <v>446</v>
      </c>
      <c r="D360" s="1169"/>
      <c r="E360" s="1169"/>
      <c r="F360" s="1169"/>
      <c r="G360" s="1169"/>
      <c r="H360" s="672" t="s">
        <v>0</v>
      </c>
    </row>
    <row r="361" spans="2:8" ht="16.5" thickBot="1">
      <c r="B361" s="632" t="s">
        <v>225</v>
      </c>
      <c r="C361" s="408" t="s">
        <v>7</v>
      </c>
      <c r="D361" s="369" t="s">
        <v>0</v>
      </c>
      <c r="E361" s="369" t="s">
        <v>8</v>
      </c>
      <c r="F361" s="313" t="s">
        <v>351</v>
      </c>
      <c r="G361" s="314" t="s">
        <v>9</v>
      </c>
      <c r="H361" s="315" t="s">
        <v>352</v>
      </c>
    </row>
    <row r="362" spans="2:8" ht="15.75">
      <c r="B362" s="407"/>
      <c r="C362" s="408"/>
      <c r="D362" s="369"/>
      <c r="E362" s="369"/>
      <c r="F362" s="369"/>
      <c r="G362" s="453"/>
      <c r="H362" s="454"/>
    </row>
    <row r="363" spans="2:8" ht="15.75">
      <c r="B363" s="319">
        <v>1</v>
      </c>
      <c r="C363" s="670" t="s">
        <v>52</v>
      </c>
      <c r="D363" s="321" t="s">
        <v>69</v>
      </c>
      <c r="E363" s="322">
        <v>3.8000000000000003</v>
      </c>
      <c r="F363" s="368"/>
      <c r="G363" s="422"/>
      <c r="H363" s="338">
        <f>+E363*F363</f>
        <v>0</v>
      </c>
    </row>
    <row r="364" spans="2:8" ht="15.75">
      <c r="B364" s="665">
        <v>2</v>
      </c>
      <c r="C364" s="673" t="s">
        <v>458</v>
      </c>
      <c r="D364" s="470" t="s">
        <v>149</v>
      </c>
      <c r="E364" s="666">
        <v>1</v>
      </c>
      <c r="F364" s="667"/>
      <c r="G364" s="668">
        <v>0.3</v>
      </c>
      <c r="H364" s="448">
        <f>+(E364*F364)*G364</f>
        <v>0</v>
      </c>
    </row>
    <row r="365" spans="2:8" ht="16.5" thickBot="1">
      <c r="B365" s="492"/>
      <c r="C365" s="673"/>
      <c r="D365" s="694"/>
      <c r="E365" s="746"/>
      <c r="F365" s="742"/>
      <c r="G365" s="668"/>
      <c r="H365" s="879"/>
    </row>
    <row r="366" spans="2:8" ht="21" customHeight="1" thickBot="1">
      <c r="B366" s="328" t="s">
        <v>5</v>
      </c>
      <c r="C366" s="329"/>
      <c r="D366" s="330"/>
      <c r="E366" s="330"/>
      <c r="F366" s="329"/>
      <c r="G366" s="331"/>
      <c r="H366" s="332">
        <f>ROUND(SUM(H363:H364),0)</f>
        <v>0</v>
      </c>
    </row>
    <row r="368" spans="2:8" ht="15.75" thickBot="1"/>
    <row r="369" spans="2:7" ht="39" customHeight="1" thickBot="1">
      <c r="B369" s="566"/>
      <c r="C369" s="1211" t="s">
        <v>503</v>
      </c>
      <c r="D369" s="1212"/>
      <c r="E369" s="1212"/>
      <c r="F369" s="1213"/>
      <c r="G369" s="567" t="s">
        <v>206</v>
      </c>
    </row>
    <row r="370" spans="2:7" ht="21" customHeight="1" thickBot="1">
      <c r="B370" s="568" t="s">
        <v>227</v>
      </c>
      <c r="C370" s="863" t="s">
        <v>7</v>
      </c>
      <c r="D370" s="313" t="s">
        <v>0</v>
      </c>
      <c r="E370" s="313" t="s">
        <v>8</v>
      </c>
      <c r="F370" s="313" t="s">
        <v>2</v>
      </c>
      <c r="G370" s="483" t="s">
        <v>10</v>
      </c>
    </row>
    <row r="371" spans="2:7" ht="21.75" customHeight="1">
      <c r="B371" s="683">
        <v>1</v>
      </c>
      <c r="C371" s="99" t="s">
        <v>68</v>
      </c>
      <c r="D371" s="87" t="s">
        <v>69</v>
      </c>
      <c r="E371" s="384">
        <v>4</v>
      </c>
      <c r="F371" s="385"/>
      <c r="G371" s="880">
        <f>+ROUND(E371*F371,0)</f>
        <v>0</v>
      </c>
    </row>
    <row r="372" spans="2:7" ht="30.75">
      <c r="B372" s="413">
        <v>2</v>
      </c>
      <c r="C372" s="64" t="s">
        <v>114</v>
      </c>
      <c r="D372" s="56" t="s">
        <v>69</v>
      </c>
      <c r="E372" s="65">
        <v>2</v>
      </c>
      <c r="F372" s="358"/>
      <c r="G372" s="400">
        <f t="shared" ref="G372" si="19">+ROUND(E372*F372,0)</f>
        <v>0</v>
      </c>
    </row>
    <row r="373" spans="2:7" ht="15.75">
      <c r="B373" s="413">
        <v>3</v>
      </c>
      <c r="C373" s="98" t="s">
        <v>442</v>
      </c>
      <c r="D373" s="56" t="s">
        <v>4</v>
      </c>
      <c r="E373" s="311">
        <f>1.2*1*0.12</f>
        <v>0.14399999999999999</v>
      </c>
      <c r="F373" s="358"/>
      <c r="G373" s="400">
        <f>+ROUND(E373*F373,0)</f>
        <v>0</v>
      </c>
    </row>
    <row r="374" spans="2:7" ht="15.75">
      <c r="B374" s="683">
        <v>4</v>
      </c>
      <c r="C374" s="68" t="s">
        <v>118</v>
      </c>
      <c r="D374" s="56" t="s">
        <v>4</v>
      </c>
      <c r="E374" s="311">
        <f>1.2*1*0.12</f>
        <v>0.14399999999999999</v>
      </c>
      <c r="F374" s="358"/>
      <c r="G374" s="400">
        <f t="shared" ref="G374:G379" si="20">+ROUND(E374*F374,0)</f>
        <v>0</v>
      </c>
    </row>
    <row r="375" spans="2:7" ht="15.75">
      <c r="B375" s="413">
        <v>5</v>
      </c>
      <c r="C375" s="68" t="s">
        <v>71</v>
      </c>
      <c r="D375" s="56" t="s">
        <v>4</v>
      </c>
      <c r="E375" s="65">
        <f>E374*1.3</f>
        <v>0.18720000000000001</v>
      </c>
      <c r="F375" s="358"/>
      <c r="G375" s="400">
        <f t="shared" si="20"/>
        <v>0</v>
      </c>
    </row>
    <row r="376" spans="2:7" ht="15.75">
      <c r="B376" s="413">
        <v>6</v>
      </c>
      <c r="C376" s="68" t="s">
        <v>196</v>
      </c>
      <c r="D376" s="56" t="s">
        <v>56</v>
      </c>
      <c r="E376" s="74">
        <v>20.5</v>
      </c>
      <c r="F376" s="358"/>
      <c r="G376" s="400">
        <f t="shared" si="20"/>
        <v>0</v>
      </c>
    </row>
    <row r="377" spans="2:7" ht="15.75">
      <c r="B377" s="683">
        <v>7</v>
      </c>
      <c r="C377" s="103" t="s">
        <v>72</v>
      </c>
      <c r="D377" s="56" t="s">
        <v>3</v>
      </c>
      <c r="E377" s="65">
        <f>1*1</f>
        <v>1</v>
      </c>
      <c r="F377" s="358"/>
      <c r="G377" s="400">
        <f t="shared" si="20"/>
        <v>0</v>
      </c>
    </row>
    <row r="378" spans="2:7" ht="15.75">
      <c r="B378" s="413">
        <v>8</v>
      </c>
      <c r="C378" s="68" t="s">
        <v>120</v>
      </c>
      <c r="D378" s="56" t="s">
        <v>569</v>
      </c>
      <c r="E378" s="65">
        <f>1.2*1*0.12</f>
        <v>0.14399999999999999</v>
      </c>
      <c r="F378" s="126"/>
      <c r="G378" s="400">
        <f t="shared" si="20"/>
        <v>0</v>
      </c>
    </row>
    <row r="379" spans="2:7" ht="15.75">
      <c r="B379" s="413">
        <v>9</v>
      </c>
      <c r="C379" s="191" t="s">
        <v>70</v>
      </c>
      <c r="D379" s="56" t="s">
        <v>569</v>
      </c>
      <c r="E379" s="65">
        <v>0.03</v>
      </c>
      <c r="F379" s="126"/>
      <c r="G379" s="131">
        <f t="shared" si="20"/>
        <v>0</v>
      </c>
    </row>
    <row r="380" spans="2:7" ht="15.75" thickBot="1">
      <c r="B380" s="401"/>
      <c r="C380" s="402"/>
      <c r="D380" s="73"/>
      <c r="E380" s="293"/>
      <c r="F380" s="403"/>
      <c r="G380" s="404"/>
    </row>
    <row r="381" spans="2:7" ht="19.5" customHeight="1" thickBot="1">
      <c r="B381" s="1171" t="s">
        <v>5</v>
      </c>
      <c r="C381" s="1172"/>
      <c r="D381" s="1172"/>
      <c r="E381" s="1172"/>
      <c r="F381" s="1214"/>
      <c r="G381" s="968">
        <f>ROUND(SUM(G371:G379)-0.02,0)</f>
        <v>0</v>
      </c>
    </row>
    <row r="382" spans="2:7" ht="15.75">
      <c r="B382" s="676"/>
      <c r="C382" s="365"/>
      <c r="D382" s="365"/>
      <c r="E382" s="365"/>
      <c r="F382" s="677"/>
      <c r="G382" s="678"/>
    </row>
    <row r="383" spans="2:7" ht="16.5" thickBot="1">
      <c r="B383" s="510"/>
      <c r="C383" s="511"/>
      <c r="D383" s="511"/>
      <c r="E383" s="511"/>
      <c r="F383" s="679"/>
      <c r="G383" s="192"/>
    </row>
    <row r="384" spans="2:7" ht="20.25" customHeight="1" thickBot="1">
      <c r="B384" s="881"/>
      <c r="C384" s="1190" t="s">
        <v>546</v>
      </c>
      <c r="D384" s="1191"/>
      <c r="E384" s="1191"/>
      <c r="F384" s="1192"/>
      <c r="G384" s="567" t="s">
        <v>228</v>
      </c>
    </row>
    <row r="385" spans="2:7" ht="21" customHeight="1" thickBot="1">
      <c r="B385" s="633" t="s">
        <v>229</v>
      </c>
      <c r="C385" s="890" t="s">
        <v>7</v>
      </c>
      <c r="D385" s="834" t="s">
        <v>0</v>
      </c>
      <c r="E385" s="834" t="s">
        <v>8</v>
      </c>
      <c r="F385" s="834" t="s">
        <v>2</v>
      </c>
      <c r="G385" s="891" t="s">
        <v>10</v>
      </c>
    </row>
    <row r="386" spans="2:7" ht="15.75">
      <c r="B386" s="1076">
        <v>1</v>
      </c>
      <c r="C386" s="883" t="s">
        <v>130</v>
      </c>
      <c r="D386" s="798" t="s">
        <v>59</v>
      </c>
      <c r="E386" s="884">
        <v>4</v>
      </c>
      <c r="F386" s="885"/>
      <c r="G386" s="886">
        <f>+ROUND(F386*E386,0)</f>
        <v>0</v>
      </c>
    </row>
    <row r="387" spans="2:7" ht="15.75">
      <c r="B387" s="1077">
        <v>2</v>
      </c>
      <c r="C387" s="674" t="s">
        <v>131</v>
      </c>
      <c r="D387" s="62" t="s">
        <v>3</v>
      </c>
      <c r="E387" s="555">
        <v>0.5</v>
      </c>
      <c r="F387" s="140"/>
      <c r="G387" s="141">
        <f t="shared" ref="G387:G396" si="21">+ROUND(F387*E387,0)</f>
        <v>0</v>
      </c>
    </row>
    <row r="388" spans="2:7">
      <c r="B388" s="1077">
        <v>3</v>
      </c>
      <c r="C388" s="68" t="s">
        <v>124</v>
      </c>
      <c r="D388" s="56" t="s">
        <v>4</v>
      </c>
      <c r="E388" s="65">
        <v>0.15</v>
      </c>
      <c r="F388" s="126"/>
      <c r="G388" s="141">
        <f t="shared" si="21"/>
        <v>0</v>
      </c>
    </row>
    <row r="389" spans="2:7">
      <c r="B389" s="1076">
        <v>4</v>
      </c>
      <c r="C389" s="68" t="s">
        <v>118</v>
      </c>
      <c r="D389" s="56" t="s">
        <v>4</v>
      </c>
      <c r="E389" s="65">
        <v>0.27300000000000002</v>
      </c>
      <c r="F389" s="126"/>
      <c r="G389" s="141">
        <f t="shared" si="21"/>
        <v>0</v>
      </c>
    </row>
    <row r="390" spans="2:7">
      <c r="B390" s="1077">
        <v>5</v>
      </c>
      <c r="C390" s="68" t="s">
        <v>71</v>
      </c>
      <c r="D390" s="56" t="s">
        <v>4</v>
      </c>
      <c r="E390" s="65">
        <v>0.27300000000000002</v>
      </c>
      <c r="F390" s="126"/>
      <c r="G390" s="141">
        <f t="shared" si="21"/>
        <v>0</v>
      </c>
    </row>
    <row r="391" spans="2:7" ht="15.75">
      <c r="B391" s="1077">
        <v>6</v>
      </c>
      <c r="C391" s="68" t="s">
        <v>147</v>
      </c>
      <c r="D391" s="78" t="s">
        <v>4</v>
      </c>
      <c r="E391" s="93">
        <v>0.15</v>
      </c>
      <c r="F391" s="126"/>
      <c r="G391" s="141">
        <f t="shared" si="21"/>
        <v>0</v>
      </c>
    </row>
    <row r="392" spans="2:7">
      <c r="B392" s="1076">
        <v>7</v>
      </c>
      <c r="C392" s="68" t="s">
        <v>164</v>
      </c>
      <c r="D392" s="56" t="s">
        <v>4</v>
      </c>
      <c r="E392" s="65">
        <v>0.05</v>
      </c>
      <c r="F392" s="126"/>
      <c r="G392" s="141">
        <f t="shared" si="21"/>
        <v>0</v>
      </c>
    </row>
    <row r="393" spans="2:7" ht="30">
      <c r="B393" s="1077">
        <v>8</v>
      </c>
      <c r="C393" s="68" t="s">
        <v>220</v>
      </c>
      <c r="D393" s="56" t="s">
        <v>3</v>
      </c>
      <c r="E393" s="93">
        <v>0.5</v>
      </c>
      <c r="F393" s="126"/>
      <c r="G393" s="141">
        <f t="shared" si="21"/>
        <v>0</v>
      </c>
    </row>
    <row r="394" spans="2:7" ht="15.75">
      <c r="B394" s="1077">
        <v>9</v>
      </c>
      <c r="C394" s="675" t="s">
        <v>167</v>
      </c>
      <c r="D394" s="556" t="s">
        <v>55</v>
      </c>
      <c r="E394" s="557">
        <v>1</v>
      </c>
      <c r="F394" s="142"/>
      <c r="G394" s="141">
        <f t="shared" si="21"/>
        <v>0</v>
      </c>
    </row>
    <row r="395" spans="2:7">
      <c r="B395" s="1076">
        <v>10</v>
      </c>
      <c r="C395" s="674" t="s">
        <v>481</v>
      </c>
      <c r="D395" s="559" t="s">
        <v>55</v>
      </c>
      <c r="E395" s="557">
        <v>2</v>
      </c>
      <c r="F395" s="140"/>
      <c r="G395" s="141">
        <f t="shared" si="21"/>
        <v>0</v>
      </c>
    </row>
    <row r="396" spans="2:7" ht="15.75" thickBot="1">
      <c r="B396" s="1077">
        <v>11</v>
      </c>
      <c r="C396" s="546" t="s">
        <v>119</v>
      </c>
      <c r="D396" s="57" t="s">
        <v>55</v>
      </c>
      <c r="E396" s="124">
        <v>1</v>
      </c>
      <c r="F396" s="894"/>
      <c r="G396" s="895">
        <f t="shared" si="21"/>
        <v>0</v>
      </c>
    </row>
    <row r="397" spans="2:7" ht="21" customHeight="1" thickBot="1">
      <c r="B397" s="680" t="s">
        <v>5</v>
      </c>
      <c r="C397" s="681"/>
      <c r="D397" s="681"/>
      <c r="E397" s="681"/>
      <c r="F397" s="681"/>
      <c r="G397" s="682">
        <f>ROUND(SUM(G386:G396),0)</f>
        <v>0</v>
      </c>
    </row>
    <row r="399" spans="2:7" ht="15.75" thickBot="1"/>
    <row r="400" spans="2:7" ht="28.5" customHeight="1" thickBot="1">
      <c r="B400" s="881"/>
      <c r="C400" s="1190" t="s">
        <v>548</v>
      </c>
      <c r="D400" s="1191"/>
      <c r="E400" s="1191"/>
      <c r="F400" s="1192"/>
      <c r="G400" s="567" t="s">
        <v>228</v>
      </c>
    </row>
    <row r="401" spans="2:7" ht="23.25" customHeight="1" thickBot="1">
      <c r="B401" s="633" t="s">
        <v>232</v>
      </c>
      <c r="C401" s="890" t="s">
        <v>7</v>
      </c>
      <c r="D401" s="834" t="s">
        <v>0</v>
      </c>
      <c r="E401" s="834" t="s">
        <v>8</v>
      </c>
      <c r="F401" s="834" t="s">
        <v>2</v>
      </c>
      <c r="G401" s="891" t="s">
        <v>10</v>
      </c>
    </row>
    <row r="402" spans="2:7" ht="15.75">
      <c r="B402" s="1076">
        <v>1</v>
      </c>
      <c r="C402" s="883" t="s">
        <v>130</v>
      </c>
      <c r="D402" s="798" t="s">
        <v>31</v>
      </c>
      <c r="E402" s="884">
        <v>4</v>
      </c>
      <c r="F402" s="885"/>
      <c r="G402" s="886">
        <f>+ROUND(F402*E402,0)</f>
        <v>0</v>
      </c>
    </row>
    <row r="403" spans="2:7" ht="15.75">
      <c r="B403" s="1077">
        <v>2</v>
      </c>
      <c r="C403" s="674" t="s">
        <v>131</v>
      </c>
      <c r="D403" s="62" t="s">
        <v>22</v>
      </c>
      <c r="E403" s="555">
        <v>0.3</v>
      </c>
      <c r="F403" s="140"/>
      <c r="G403" s="141">
        <f t="shared" ref="G403:G412" si="22">+ROUND(F403*E403,0)</f>
        <v>0</v>
      </c>
    </row>
    <row r="404" spans="2:7">
      <c r="B404" s="1077">
        <v>3</v>
      </c>
      <c r="C404" s="68" t="s">
        <v>124</v>
      </c>
      <c r="D404" s="56" t="s">
        <v>38</v>
      </c>
      <c r="E404" s="65">
        <v>0.3</v>
      </c>
      <c r="F404" s="126"/>
      <c r="G404" s="141">
        <f t="shared" si="22"/>
        <v>0</v>
      </c>
    </row>
    <row r="405" spans="2:7">
      <c r="B405" s="1076">
        <v>4</v>
      </c>
      <c r="C405" s="68" t="s">
        <v>118</v>
      </c>
      <c r="D405" s="56" t="s">
        <v>38</v>
      </c>
      <c r="E405" s="65">
        <v>3.5999999999999997E-2</v>
      </c>
      <c r="F405" s="126"/>
      <c r="G405" s="141">
        <f t="shared" si="22"/>
        <v>0</v>
      </c>
    </row>
    <row r="406" spans="2:7">
      <c r="B406" s="1077">
        <v>5</v>
      </c>
      <c r="C406" s="68" t="s">
        <v>71</v>
      </c>
      <c r="D406" s="56" t="s">
        <v>38</v>
      </c>
      <c r="E406" s="65">
        <v>3.5999999999999997E-2</v>
      </c>
      <c r="F406" s="126"/>
      <c r="G406" s="141">
        <f t="shared" si="22"/>
        <v>0</v>
      </c>
    </row>
    <row r="407" spans="2:7" ht="15.75">
      <c r="B407" s="1077">
        <v>6</v>
      </c>
      <c r="C407" s="68" t="s">
        <v>147</v>
      </c>
      <c r="D407" s="78" t="s">
        <v>38</v>
      </c>
      <c r="E407" s="93">
        <v>0.18</v>
      </c>
      <c r="F407" s="126"/>
      <c r="G407" s="141">
        <f t="shared" si="22"/>
        <v>0</v>
      </c>
    </row>
    <row r="408" spans="2:7">
      <c r="B408" s="1076">
        <v>7</v>
      </c>
      <c r="C408" s="68" t="s">
        <v>164</v>
      </c>
      <c r="D408" s="56" t="s">
        <v>38</v>
      </c>
      <c r="E408" s="65">
        <v>0.03</v>
      </c>
      <c r="F408" s="126"/>
      <c r="G408" s="141">
        <f t="shared" si="22"/>
        <v>0</v>
      </c>
    </row>
    <row r="409" spans="2:7" ht="30">
      <c r="B409" s="1077">
        <v>8</v>
      </c>
      <c r="C409" s="68" t="s">
        <v>220</v>
      </c>
      <c r="D409" s="56" t="s">
        <v>22</v>
      </c>
      <c r="E409" s="93">
        <v>0.6</v>
      </c>
      <c r="F409" s="126"/>
      <c r="G409" s="141">
        <f t="shared" si="22"/>
        <v>0</v>
      </c>
    </row>
    <row r="410" spans="2:7" ht="15.75">
      <c r="B410" s="1077">
        <v>9</v>
      </c>
      <c r="C410" s="675" t="s">
        <v>230</v>
      </c>
      <c r="D410" s="556" t="s">
        <v>41</v>
      </c>
      <c r="E410" s="557">
        <v>1</v>
      </c>
      <c r="F410" s="558"/>
      <c r="G410" s="141">
        <f t="shared" si="22"/>
        <v>0</v>
      </c>
    </row>
    <row r="411" spans="2:7">
      <c r="B411" s="1076">
        <v>10</v>
      </c>
      <c r="C411" s="674" t="s">
        <v>231</v>
      </c>
      <c r="D411" s="559" t="s">
        <v>41</v>
      </c>
      <c r="E411" s="557">
        <v>2</v>
      </c>
      <c r="F411" s="479"/>
      <c r="G411" s="141">
        <f t="shared" si="22"/>
        <v>0</v>
      </c>
    </row>
    <row r="412" spans="2:7">
      <c r="B412" s="1077">
        <v>11</v>
      </c>
      <c r="C412" s="560" t="s">
        <v>119</v>
      </c>
      <c r="D412" s="56" t="s">
        <v>0</v>
      </c>
      <c r="E412" s="93">
        <v>1</v>
      </c>
      <c r="F412" s="399"/>
      <c r="G412" s="141">
        <f t="shared" si="22"/>
        <v>0</v>
      </c>
    </row>
    <row r="413" spans="2:7" ht="16.5" thickBot="1">
      <c r="B413" s="896"/>
      <c r="C413" s="897"/>
      <c r="D413" s="898"/>
      <c r="E413" s="899"/>
      <c r="F413" s="900"/>
      <c r="G413" s="901"/>
    </row>
    <row r="414" spans="2:7" ht="21.75" customHeight="1" thickBot="1">
      <c r="B414" s="680" t="s">
        <v>5</v>
      </c>
      <c r="C414" s="681"/>
      <c r="D414" s="681"/>
      <c r="E414" s="681"/>
      <c r="F414" s="681"/>
      <c r="G414" s="682">
        <f>ROUND(SUM(G402:G412),0)</f>
        <v>0</v>
      </c>
    </row>
    <row r="416" spans="2:7" ht="15.75" thickBot="1"/>
    <row r="417" spans="2:7" ht="37.5" customHeight="1" thickBot="1">
      <c r="B417" s="577"/>
      <c r="C417" s="1205" t="s">
        <v>549</v>
      </c>
      <c r="D417" s="1153"/>
      <c r="E417" s="1153"/>
      <c r="F417" s="1153"/>
      <c r="G417" s="576" t="s">
        <v>216</v>
      </c>
    </row>
    <row r="418" spans="2:7" ht="18.75" customHeight="1" thickBot="1">
      <c r="B418" s="568" t="s">
        <v>276</v>
      </c>
      <c r="C418" s="863" t="s">
        <v>7</v>
      </c>
      <c r="D418" s="313" t="s">
        <v>0</v>
      </c>
      <c r="E418" s="313" t="s">
        <v>8</v>
      </c>
      <c r="F418" s="313" t="s">
        <v>2</v>
      </c>
      <c r="G418" s="315" t="s">
        <v>10</v>
      </c>
    </row>
    <row r="419" spans="2:7">
      <c r="B419" s="353">
        <v>1</v>
      </c>
      <c r="C419" s="99" t="s">
        <v>130</v>
      </c>
      <c r="D419" s="865" t="s">
        <v>69</v>
      </c>
      <c r="E419" s="902">
        <v>5</v>
      </c>
      <c r="F419" s="903"/>
      <c r="G419" s="880">
        <f>F419*E419</f>
        <v>0</v>
      </c>
    </row>
    <row r="420" spans="2:7" ht="15.75">
      <c r="B420" s="319">
        <v>2</v>
      </c>
      <c r="C420" s="68" t="s">
        <v>131</v>
      </c>
      <c r="D420" s="415" t="s">
        <v>3</v>
      </c>
      <c r="E420" s="484">
        <v>1</v>
      </c>
      <c r="F420" s="375"/>
      <c r="G420" s="400">
        <f t="shared" ref="G420:G428" si="23">F420*E420</f>
        <v>0</v>
      </c>
    </row>
    <row r="421" spans="2:7">
      <c r="B421" s="319">
        <v>3</v>
      </c>
      <c r="C421" s="68" t="s">
        <v>124</v>
      </c>
      <c r="D421" s="334" t="s">
        <v>38</v>
      </c>
      <c r="E421" s="345">
        <v>0.22499999999999998</v>
      </c>
      <c r="F421" s="399"/>
      <c r="G421" s="400">
        <f t="shared" si="23"/>
        <v>0</v>
      </c>
    </row>
    <row r="422" spans="2:7">
      <c r="B422" s="353">
        <v>4</v>
      </c>
      <c r="C422" s="68" t="s">
        <v>118</v>
      </c>
      <c r="D422" s="334" t="s">
        <v>38</v>
      </c>
      <c r="E422" s="345">
        <v>0.19500000000000001</v>
      </c>
      <c r="F422" s="399"/>
      <c r="G422" s="400">
        <f t="shared" si="23"/>
        <v>0</v>
      </c>
    </row>
    <row r="423" spans="2:7">
      <c r="B423" s="319">
        <v>5</v>
      </c>
      <c r="C423" s="68" t="s">
        <v>71</v>
      </c>
      <c r="D423" s="334" t="s">
        <v>38</v>
      </c>
      <c r="E423" s="345">
        <v>0.19500000000000001</v>
      </c>
      <c r="F423" s="399"/>
      <c r="G423" s="400">
        <f t="shared" si="23"/>
        <v>0</v>
      </c>
    </row>
    <row r="424" spans="2:7" ht="15.75">
      <c r="B424" s="319">
        <v>6</v>
      </c>
      <c r="C424" s="68" t="s">
        <v>147</v>
      </c>
      <c r="D424" s="485" t="s">
        <v>38</v>
      </c>
      <c r="E424" s="345">
        <v>7.4999999999999997E-2</v>
      </c>
      <c r="F424" s="399"/>
      <c r="G424" s="400">
        <f t="shared" si="23"/>
        <v>0</v>
      </c>
    </row>
    <row r="425" spans="2:7">
      <c r="B425" s="353">
        <v>7</v>
      </c>
      <c r="C425" s="68" t="s">
        <v>164</v>
      </c>
      <c r="D425" s="334" t="s">
        <v>38</v>
      </c>
      <c r="E425" s="345">
        <v>0.1</v>
      </c>
      <c r="F425" s="399"/>
      <c r="G425" s="400">
        <f t="shared" si="23"/>
        <v>0</v>
      </c>
    </row>
    <row r="426" spans="2:7" ht="30">
      <c r="B426" s="319">
        <v>8</v>
      </c>
      <c r="C426" s="68" t="s">
        <v>220</v>
      </c>
      <c r="D426" s="334" t="s">
        <v>22</v>
      </c>
      <c r="E426" s="345">
        <v>1</v>
      </c>
      <c r="F426" s="399"/>
      <c r="G426" s="400">
        <f t="shared" si="23"/>
        <v>0</v>
      </c>
    </row>
    <row r="427" spans="2:7" ht="15.75">
      <c r="B427" s="319">
        <v>9</v>
      </c>
      <c r="C427" s="68" t="s">
        <v>226</v>
      </c>
      <c r="D427" s="415" t="s">
        <v>31</v>
      </c>
      <c r="E427" s="490">
        <v>10</v>
      </c>
      <c r="F427" s="399"/>
      <c r="G427" s="400">
        <f t="shared" si="23"/>
        <v>0</v>
      </c>
    </row>
    <row r="428" spans="2:7" ht="15.75">
      <c r="B428" s="353">
        <v>10</v>
      </c>
      <c r="C428" s="560" t="s">
        <v>482</v>
      </c>
      <c r="D428" s="485" t="s">
        <v>23</v>
      </c>
      <c r="E428" s="486">
        <v>2</v>
      </c>
      <c r="F428" s="375"/>
      <c r="G428" s="400">
        <f t="shared" si="23"/>
        <v>0</v>
      </c>
    </row>
    <row r="429" spans="2:7" ht="16.5" thickBot="1">
      <c r="B429" s="685"/>
      <c r="C429" s="686"/>
      <c r="D429" s="687"/>
      <c r="E429" s="687"/>
      <c r="F429" s="687"/>
      <c r="G429" s="688"/>
    </row>
    <row r="430" spans="2:7" ht="19.5" customHeight="1" thickBot="1">
      <c r="B430" s="394" t="s">
        <v>5</v>
      </c>
      <c r="C430" s="395"/>
      <c r="D430" s="395"/>
      <c r="E430" s="395"/>
      <c r="F430" s="487"/>
      <c r="G430" s="488">
        <f>ROUND(SUM(G419:G428),0)</f>
        <v>0</v>
      </c>
    </row>
    <row r="432" spans="2:7" ht="15.75" thickBot="1"/>
    <row r="433" spans="2:7" ht="24" customHeight="1" thickBot="1">
      <c r="B433" s="577"/>
      <c r="C433" s="1205" t="s">
        <v>551</v>
      </c>
      <c r="D433" s="1153"/>
      <c r="E433" s="1153"/>
      <c r="F433" s="1153"/>
      <c r="G433" s="576" t="s">
        <v>216</v>
      </c>
    </row>
    <row r="434" spans="2:7" ht="21" customHeight="1" thickBot="1">
      <c r="B434" s="684" t="s">
        <v>277</v>
      </c>
      <c r="C434" s="906" t="s">
        <v>7</v>
      </c>
      <c r="D434" s="313" t="s">
        <v>0</v>
      </c>
      <c r="E434" s="313" t="s">
        <v>8</v>
      </c>
      <c r="F434" s="313" t="s">
        <v>2</v>
      </c>
      <c r="G434" s="315" t="s">
        <v>10</v>
      </c>
    </row>
    <row r="435" spans="2:7" ht="15.75">
      <c r="B435" s="683">
        <v>1</v>
      </c>
      <c r="C435" s="99" t="s">
        <v>130</v>
      </c>
      <c r="D435" s="904" t="s">
        <v>69</v>
      </c>
      <c r="E435" s="902">
        <v>4</v>
      </c>
      <c r="F435" s="905"/>
      <c r="G435" s="880">
        <f>F435*E435</f>
        <v>0</v>
      </c>
    </row>
    <row r="436" spans="2:7" ht="15.75">
      <c r="B436" s="373">
        <v>2</v>
      </c>
      <c r="C436" s="68" t="s">
        <v>131</v>
      </c>
      <c r="D436" s="478" t="s">
        <v>3</v>
      </c>
      <c r="E436" s="484">
        <v>0.4</v>
      </c>
      <c r="F436" s="375"/>
      <c r="G436" s="400">
        <f t="shared" ref="G436:G443" si="24">F436*E436</f>
        <v>0</v>
      </c>
    </row>
    <row r="437" spans="2:7" ht="15.75">
      <c r="B437" s="373">
        <v>3</v>
      </c>
      <c r="C437" s="68" t="s">
        <v>124</v>
      </c>
      <c r="D437" s="334" t="s">
        <v>38</v>
      </c>
      <c r="E437" s="345">
        <v>0.09</v>
      </c>
      <c r="F437" s="399"/>
      <c r="G437" s="400">
        <f t="shared" si="24"/>
        <v>0</v>
      </c>
    </row>
    <row r="438" spans="2:7" ht="15.75">
      <c r="B438" s="683">
        <v>4</v>
      </c>
      <c r="C438" s="68" t="s">
        <v>118</v>
      </c>
      <c r="D438" s="334" t="s">
        <v>38</v>
      </c>
      <c r="E438" s="345">
        <v>7.8E-2</v>
      </c>
      <c r="F438" s="399"/>
      <c r="G438" s="400">
        <f t="shared" si="24"/>
        <v>0</v>
      </c>
    </row>
    <row r="439" spans="2:7" ht="15.75">
      <c r="B439" s="373">
        <v>5</v>
      </c>
      <c r="C439" s="68" t="s">
        <v>71</v>
      </c>
      <c r="D439" s="334" t="s">
        <v>38</v>
      </c>
      <c r="E439" s="345">
        <v>7.8E-2</v>
      </c>
      <c r="F439" s="399"/>
      <c r="G439" s="400">
        <f t="shared" si="24"/>
        <v>0</v>
      </c>
    </row>
    <row r="440" spans="2:7" ht="15.75">
      <c r="B440" s="373">
        <v>6</v>
      </c>
      <c r="C440" s="68" t="s">
        <v>147</v>
      </c>
      <c r="D440" s="485" t="s">
        <v>38</v>
      </c>
      <c r="E440" s="345">
        <v>0.03</v>
      </c>
      <c r="F440" s="399"/>
      <c r="G440" s="400">
        <f t="shared" si="24"/>
        <v>0</v>
      </c>
    </row>
    <row r="441" spans="2:7" ht="15.75">
      <c r="B441" s="683">
        <v>7</v>
      </c>
      <c r="C441" s="68" t="s">
        <v>164</v>
      </c>
      <c r="D441" s="334" t="s">
        <v>38</v>
      </c>
      <c r="E441" s="345">
        <v>4.0000000000000008E-2</v>
      </c>
      <c r="F441" s="399"/>
      <c r="G441" s="400">
        <f t="shared" si="24"/>
        <v>0</v>
      </c>
    </row>
    <row r="442" spans="2:7" ht="30">
      <c r="B442" s="373">
        <v>8</v>
      </c>
      <c r="C442" s="68" t="s">
        <v>220</v>
      </c>
      <c r="D442" s="334" t="s">
        <v>22</v>
      </c>
      <c r="E442" s="345">
        <v>0.4</v>
      </c>
      <c r="F442" s="399"/>
      <c r="G442" s="400">
        <f t="shared" si="24"/>
        <v>0</v>
      </c>
    </row>
    <row r="443" spans="2:7" ht="20.25" customHeight="1">
      <c r="B443" s="373">
        <v>9</v>
      </c>
      <c r="C443" s="68" t="s">
        <v>226</v>
      </c>
      <c r="D443" s="485" t="s">
        <v>69</v>
      </c>
      <c r="E443" s="490">
        <v>3</v>
      </c>
      <c r="F443" s="375"/>
      <c r="G443" s="400">
        <f t="shared" si="24"/>
        <v>0</v>
      </c>
    </row>
    <row r="444" spans="2:7" ht="16.5" thickBot="1">
      <c r="B444" s="77"/>
      <c r="C444" s="560"/>
      <c r="D444" s="78"/>
      <c r="E444" s="79"/>
      <c r="F444" s="358"/>
      <c r="G444" s="131"/>
    </row>
    <row r="445" spans="2:7" ht="21.75" customHeight="1" thickBot="1">
      <c r="B445" s="328" t="s">
        <v>5</v>
      </c>
      <c r="C445" s="329"/>
      <c r="D445" s="329"/>
      <c r="E445" s="329"/>
      <c r="F445" s="496"/>
      <c r="G445" s="682">
        <f>ROUND(SUM(G435:G443),0)</f>
        <v>0</v>
      </c>
    </row>
    <row r="447" spans="2:7" ht="15.75" thickBot="1"/>
    <row r="448" spans="2:7" ht="23.25" customHeight="1" thickBot="1">
      <c r="B448" s="577"/>
      <c r="C448" s="1203" t="s">
        <v>495</v>
      </c>
      <c r="D448" s="1204"/>
      <c r="E448" s="1204"/>
      <c r="F448" s="1204"/>
      <c r="G448" s="576" t="s">
        <v>216</v>
      </c>
    </row>
    <row r="449" spans="2:7" ht="18.75" customHeight="1" thickBot="1">
      <c r="B449" s="568" t="s">
        <v>235</v>
      </c>
      <c r="C449" s="863" t="s">
        <v>7</v>
      </c>
      <c r="D449" s="313" t="s">
        <v>0</v>
      </c>
      <c r="E449" s="313" t="s">
        <v>8</v>
      </c>
      <c r="F449" s="313" t="s">
        <v>2</v>
      </c>
      <c r="G449" s="315" t="s">
        <v>10</v>
      </c>
    </row>
    <row r="450" spans="2:7" ht="15.75">
      <c r="B450" s="353">
        <v>1</v>
      </c>
      <c r="C450" s="99" t="s">
        <v>130</v>
      </c>
      <c r="D450" s="904" t="s">
        <v>69</v>
      </c>
      <c r="E450" s="902">
        <v>4</v>
      </c>
      <c r="F450" s="905"/>
      <c r="G450" s="880">
        <f>F450*E450</f>
        <v>0</v>
      </c>
    </row>
    <row r="451" spans="2:7" ht="15.75">
      <c r="B451" s="319">
        <v>2</v>
      </c>
      <c r="C451" s="68" t="s">
        <v>131</v>
      </c>
      <c r="D451" s="478" t="s">
        <v>3</v>
      </c>
      <c r="E451" s="484">
        <v>0.3</v>
      </c>
      <c r="F451" s="375"/>
      <c r="G451" s="400">
        <f t="shared" ref="G451:G459" si="25">F451*E451</f>
        <v>0</v>
      </c>
    </row>
    <row r="452" spans="2:7">
      <c r="B452" s="319">
        <v>3</v>
      </c>
      <c r="C452" s="68" t="s">
        <v>124</v>
      </c>
      <c r="D452" s="334" t="s">
        <v>38</v>
      </c>
      <c r="E452" s="345">
        <v>0.09</v>
      </c>
      <c r="F452" s="399"/>
      <c r="G452" s="400">
        <f t="shared" si="25"/>
        <v>0</v>
      </c>
    </row>
    <row r="453" spans="2:7">
      <c r="B453" s="353">
        <v>4</v>
      </c>
      <c r="C453" s="68" t="s">
        <v>118</v>
      </c>
      <c r="D453" s="334" t="s">
        <v>38</v>
      </c>
      <c r="E453" s="345">
        <v>3.5999999999999997E-2</v>
      </c>
      <c r="F453" s="399"/>
      <c r="G453" s="400">
        <f t="shared" si="25"/>
        <v>0</v>
      </c>
    </row>
    <row r="454" spans="2:7">
      <c r="B454" s="319">
        <v>5</v>
      </c>
      <c r="C454" s="68" t="s">
        <v>71</v>
      </c>
      <c r="D454" s="334" t="s">
        <v>38</v>
      </c>
      <c r="E454" s="345">
        <v>3.5999999999999997E-2</v>
      </c>
      <c r="F454" s="399"/>
      <c r="G454" s="400">
        <f t="shared" si="25"/>
        <v>0</v>
      </c>
    </row>
    <row r="455" spans="2:7" ht="15.75">
      <c r="B455" s="319">
        <v>6</v>
      </c>
      <c r="C455" s="68" t="s">
        <v>147</v>
      </c>
      <c r="D455" s="485" t="s">
        <v>38</v>
      </c>
      <c r="E455" s="345">
        <v>0.09</v>
      </c>
      <c r="F455" s="399"/>
      <c r="G455" s="400">
        <f t="shared" si="25"/>
        <v>0</v>
      </c>
    </row>
    <row r="456" spans="2:7">
      <c r="B456" s="353">
        <v>7</v>
      </c>
      <c r="C456" s="68" t="s">
        <v>164</v>
      </c>
      <c r="D456" s="334" t="s">
        <v>38</v>
      </c>
      <c r="E456" s="345">
        <v>0.03</v>
      </c>
      <c r="F456" s="399"/>
      <c r="G456" s="400">
        <f t="shared" si="25"/>
        <v>0</v>
      </c>
    </row>
    <row r="457" spans="2:7" ht="30">
      <c r="B457" s="319">
        <v>8</v>
      </c>
      <c r="C457" s="68" t="s">
        <v>220</v>
      </c>
      <c r="D457" s="334" t="s">
        <v>22</v>
      </c>
      <c r="E457" s="345">
        <v>0.3</v>
      </c>
      <c r="F457" s="399"/>
      <c r="G457" s="400">
        <f t="shared" si="25"/>
        <v>0</v>
      </c>
    </row>
    <row r="458" spans="2:7">
      <c r="B458" s="319">
        <v>9</v>
      </c>
      <c r="C458" s="68" t="s">
        <v>165</v>
      </c>
      <c r="D458" s="334" t="s">
        <v>31</v>
      </c>
      <c r="E458" s="345">
        <v>3</v>
      </c>
      <c r="F458" s="399"/>
      <c r="G458" s="400">
        <f t="shared" si="25"/>
        <v>0</v>
      </c>
    </row>
    <row r="459" spans="2:7" ht="15.75">
      <c r="B459" s="353">
        <v>10</v>
      </c>
      <c r="C459" s="560" t="s">
        <v>483</v>
      </c>
      <c r="D459" s="485" t="s">
        <v>41</v>
      </c>
      <c r="E459" s="486">
        <v>1</v>
      </c>
      <c r="F459" s="375"/>
      <c r="G459" s="400">
        <f t="shared" si="25"/>
        <v>0</v>
      </c>
    </row>
    <row r="460" spans="2:7" ht="16.5" thickBot="1">
      <c r="B460" s="685"/>
      <c r="C460" s="687"/>
      <c r="D460" s="339"/>
      <c r="E460" s="687"/>
      <c r="F460" s="687"/>
      <c r="G460" s="688"/>
    </row>
    <row r="461" spans="2:7" ht="21" customHeight="1" thickBot="1">
      <c r="B461" s="328" t="s">
        <v>5</v>
      </c>
      <c r="C461" s="329"/>
      <c r="D461" s="329"/>
      <c r="E461" s="329"/>
      <c r="F461" s="496"/>
      <c r="G461" s="682">
        <f>ROUND(SUM(G450:G459),0)</f>
        <v>0</v>
      </c>
    </row>
    <row r="463" spans="2:7" ht="15.75" thickBot="1"/>
    <row r="464" spans="2:7" ht="30" customHeight="1" thickBot="1">
      <c r="B464" s="577"/>
      <c r="C464" s="1205" t="s">
        <v>552</v>
      </c>
      <c r="D464" s="1153"/>
      <c r="E464" s="1153"/>
      <c r="F464" s="1153"/>
      <c r="G464" s="576" t="s">
        <v>216</v>
      </c>
    </row>
    <row r="465" spans="2:7" ht="20.25" customHeight="1" thickBot="1">
      <c r="B465" s="568" t="s">
        <v>278</v>
      </c>
      <c r="C465" s="863" t="s">
        <v>7</v>
      </c>
      <c r="D465" s="313" t="s">
        <v>0</v>
      </c>
      <c r="E465" s="313" t="s">
        <v>8</v>
      </c>
      <c r="F465" s="313" t="s">
        <v>2</v>
      </c>
      <c r="G465" s="315" t="s">
        <v>10</v>
      </c>
    </row>
    <row r="466" spans="2:7" ht="15.75">
      <c r="B466" s="319">
        <v>1</v>
      </c>
      <c r="C466" s="68" t="s">
        <v>130</v>
      </c>
      <c r="D466" s="415" t="s">
        <v>57</v>
      </c>
      <c r="E466" s="484">
        <v>5</v>
      </c>
      <c r="F466" s="375"/>
      <c r="G466" s="400">
        <f>F466*E466</f>
        <v>0</v>
      </c>
    </row>
    <row r="467" spans="2:7" ht="15.75">
      <c r="B467" s="319">
        <v>2</v>
      </c>
      <c r="C467" s="68" t="s">
        <v>131</v>
      </c>
      <c r="D467" s="478" t="s">
        <v>3</v>
      </c>
      <c r="E467" s="484">
        <v>1</v>
      </c>
      <c r="F467" s="375"/>
      <c r="G467" s="400">
        <f t="shared" ref="G467:G475" si="26">F467*E467</f>
        <v>0</v>
      </c>
    </row>
    <row r="468" spans="2:7">
      <c r="B468" s="319">
        <v>3</v>
      </c>
      <c r="C468" s="68" t="s">
        <v>124</v>
      </c>
      <c r="D468" s="334" t="s">
        <v>38</v>
      </c>
      <c r="E468" s="345">
        <v>0.22499999999999998</v>
      </c>
      <c r="F468" s="399"/>
      <c r="G468" s="400">
        <f t="shared" si="26"/>
        <v>0</v>
      </c>
    </row>
    <row r="469" spans="2:7">
      <c r="B469" s="319">
        <v>4</v>
      </c>
      <c r="C469" s="68" t="s">
        <v>118</v>
      </c>
      <c r="D469" s="334" t="s">
        <v>38</v>
      </c>
      <c r="E469" s="345">
        <v>0.16499999999999998</v>
      </c>
      <c r="F469" s="399"/>
      <c r="G469" s="400">
        <f t="shared" si="26"/>
        <v>0</v>
      </c>
    </row>
    <row r="470" spans="2:7">
      <c r="B470" s="319">
        <v>5</v>
      </c>
      <c r="C470" s="68" t="s">
        <v>71</v>
      </c>
      <c r="D470" s="334" t="s">
        <v>38</v>
      </c>
      <c r="E470" s="345">
        <v>0.16499999999999998</v>
      </c>
      <c r="F470" s="399"/>
      <c r="G470" s="400">
        <f t="shared" si="26"/>
        <v>0</v>
      </c>
    </row>
    <row r="471" spans="2:7">
      <c r="B471" s="319">
        <v>6</v>
      </c>
      <c r="C471" s="68" t="s">
        <v>147</v>
      </c>
      <c r="D471" s="334" t="s">
        <v>38</v>
      </c>
      <c r="E471" s="345">
        <v>1.125</v>
      </c>
      <c r="F471" s="399"/>
      <c r="G471" s="400">
        <f t="shared" si="26"/>
        <v>0</v>
      </c>
    </row>
    <row r="472" spans="2:7">
      <c r="B472" s="319">
        <v>7</v>
      </c>
      <c r="C472" s="68" t="s">
        <v>164</v>
      </c>
      <c r="D472" s="334" t="s">
        <v>38</v>
      </c>
      <c r="E472" s="345">
        <v>7.5000000000000011E-2</v>
      </c>
      <c r="F472" s="399"/>
      <c r="G472" s="400">
        <f t="shared" si="26"/>
        <v>0</v>
      </c>
    </row>
    <row r="473" spans="2:7" ht="30">
      <c r="B473" s="319">
        <v>8</v>
      </c>
      <c r="C473" s="68" t="s">
        <v>220</v>
      </c>
      <c r="D473" s="334" t="s">
        <v>22</v>
      </c>
      <c r="E473" s="345">
        <v>0.75</v>
      </c>
      <c r="F473" s="399"/>
      <c r="G473" s="400">
        <f t="shared" si="26"/>
        <v>0</v>
      </c>
    </row>
    <row r="474" spans="2:7">
      <c r="B474" s="319">
        <v>9</v>
      </c>
      <c r="C474" s="68" t="s">
        <v>165</v>
      </c>
      <c r="D474" s="334" t="s">
        <v>31</v>
      </c>
      <c r="E474" s="345">
        <v>6</v>
      </c>
      <c r="F474" s="399"/>
      <c r="G474" s="400">
        <f t="shared" si="26"/>
        <v>0</v>
      </c>
    </row>
    <row r="475" spans="2:7" ht="15.75">
      <c r="B475" s="319">
        <v>10</v>
      </c>
      <c r="C475" s="516" t="s">
        <v>483</v>
      </c>
      <c r="D475" s="334" t="s">
        <v>41</v>
      </c>
      <c r="E475" s="345">
        <v>1</v>
      </c>
      <c r="F475" s="399"/>
      <c r="G475" s="400">
        <f t="shared" si="26"/>
        <v>0</v>
      </c>
    </row>
    <row r="476" spans="2:7" ht="16.5" thickBot="1">
      <c r="B476" s="689"/>
      <c r="C476" s="107"/>
      <c r="D476" s="495"/>
      <c r="E476" s="495"/>
      <c r="F476" s="495"/>
      <c r="G476" s="690"/>
    </row>
    <row r="477" spans="2:7" ht="22.5" customHeight="1" thickBot="1">
      <c r="B477" s="328" t="s">
        <v>5</v>
      </c>
      <c r="C477" s="329"/>
      <c r="D477" s="329"/>
      <c r="E477" s="329"/>
      <c r="F477" s="496"/>
      <c r="G477" s="967">
        <f>ROUND(SUM(G466:G475),0)</f>
        <v>0</v>
      </c>
    </row>
    <row r="479" spans="2:7" ht="15.75" thickBot="1"/>
    <row r="480" spans="2:7" ht="36" customHeight="1" thickBot="1">
      <c r="B480" s="577"/>
      <c r="C480" s="1205" t="s">
        <v>553</v>
      </c>
      <c r="D480" s="1153"/>
      <c r="E480" s="1153"/>
      <c r="F480" s="1153"/>
      <c r="G480" s="576" t="s">
        <v>216</v>
      </c>
    </row>
    <row r="481" spans="2:7" ht="24.75" customHeight="1" thickBot="1">
      <c r="B481" s="568" t="s">
        <v>279</v>
      </c>
      <c r="C481" s="863" t="s">
        <v>7</v>
      </c>
      <c r="D481" s="313" t="s">
        <v>0</v>
      </c>
      <c r="E481" s="313" t="s">
        <v>8</v>
      </c>
      <c r="F481" s="313" t="s">
        <v>2</v>
      </c>
      <c r="G481" s="315" t="s">
        <v>10</v>
      </c>
    </row>
    <row r="482" spans="2:7" ht="15.75">
      <c r="B482" s="353">
        <v>1</v>
      </c>
      <c r="C482" s="99" t="s">
        <v>130</v>
      </c>
      <c r="D482" s="904" t="s">
        <v>31</v>
      </c>
      <c r="E482" s="902">
        <v>5</v>
      </c>
      <c r="F482" s="905"/>
      <c r="G482" s="880">
        <f>F482*E482</f>
        <v>0</v>
      </c>
    </row>
    <row r="483" spans="2:7" ht="15.75">
      <c r="B483" s="319">
        <v>2</v>
      </c>
      <c r="C483" s="68" t="s">
        <v>131</v>
      </c>
      <c r="D483" s="478" t="s">
        <v>3</v>
      </c>
      <c r="E483" s="484">
        <v>0.75</v>
      </c>
      <c r="F483" s="375"/>
      <c r="G483" s="400">
        <f t="shared" ref="G483:G491" si="27">F483*E483</f>
        <v>0</v>
      </c>
    </row>
    <row r="484" spans="2:7">
      <c r="B484" s="319">
        <v>3</v>
      </c>
      <c r="C484" s="68" t="s">
        <v>124</v>
      </c>
      <c r="D484" s="334" t="s">
        <v>38</v>
      </c>
      <c r="E484" s="345">
        <v>0.22499999999999998</v>
      </c>
      <c r="F484" s="399"/>
      <c r="G484" s="400">
        <f t="shared" si="27"/>
        <v>0</v>
      </c>
    </row>
    <row r="485" spans="2:7">
      <c r="B485" s="353">
        <v>4</v>
      </c>
      <c r="C485" s="68" t="s">
        <v>118</v>
      </c>
      <c r="D485" s="334" t="s">
        <v>38</v>
      </c>
      <c r="E485" s="345">
        <v>0.16499999999999998</v>
      </c>
      <c r="F485" s="399"/>
      <c r="G485" s="400">
        <f t="shared" si="27"/>
        <v>0</v>
      </c>
    </row>
    <row r="486" spans="2:7">
      <c r="B486" s="319">
        <v>5</v>
      </c>
      <c r="C486" s="68" t="s">
        <v>71</v>
      </c>
      <c r="D486" s="334" t="s">
        <v>38</v>
      </c>
      <c r="E486" s="345">
        <v>0.16499999999999998</v>
      </c>
      <c r="F486" s="399"/>
      <c r="G486" s="400">
        <f t="shared" si="27"/>
        <v>0</v>
      </c>
    </row>
    <row r="487" spans="2:7" ht="15.75">
      <c r="B487" s="319">
        <v>6</v>
      </c>
      <c r="C487" s="68" t="s">
        <v>147</v>
      </c>
      <c r="D487" s="485" t="s">
        <v>38</v>
      </c>
      <c r="E487" s="345">
        <v>7.4999999999999997E-2</v>
      </c>
      <c r="F487" s="399"/>
      <c r="G487" s="400">
        <f t="shared" si="27"/>
        <v>0</v>
      </c>
    </row>
    <row r="488" spans="2:7">
      <c r="B488" s="353">
        <v>7</v>
      </c>
      <c r="C488" s="68" t="s">
        <v>164</v>
      </c>
      <c r="D488" s="334" t="s">
        <v>38</v>
      </c>
      <c r="E488" s="345">
        <v>7.5000000000000011E-2</v>
      </c>
      <c r="F488" s="399"/>
      <c r="G488" s="400">
        <f t="shared" si="27"/>
        <v>0</v>
      </c>
    </row>
    <row r="489" spans="2:7" ht="30">
      <c r="B489" s="319">
        <v>8</v>
      </c>
      <c r="C489" s="68" t="s">
        <v>220</v>
      </c>
      <c r="D489" s="334" t="s">
        <v>22</v>
      </c>
      <c r="E489" s="345">
        <v>0.75</v>
      </c>
      <c r="F489" s="399"/>
      <c r="G489" s="400">
        <f t="shared" si="27"/>
        <v>0</v>
      </c>
    </row>
    <row r="490" spans="2:7">
      <c r="B490" s="319">
        <v>9</v>
      </c>
      <c r="C490" s="102" t="s">
        <v>223</v>
      </c>
      <c r="D490" s="492" t="s">
        <v>31</v>
      </c>
      <c r="E490" s="493">
        <v>10</v>
      </c>
      <c r="F490" s="494"/>
      <c r="G490" s="400">
        <f t="shared" si="27"/>
        <v>0</v>
      </c>
    </row>
    <row r="491" spans="2:7" ht="15.75">
      <c r="B491" s="353">
        <v>10</v>
      </c>
      <c r="C491" s="516" t="s">
        <v>484</v>
      </c>
      <c r="D491" s="485" t="s">
        <v>0</v>
      </c>
      <c r="E491" s="486">
        <v>1</v>
      </c>
      <c r="F491" s="375"/>
      <c r="G491" s="400">
        <f t="shared" si="27"/>
        <v>0</v>
      </c>
    </row>
    <row r="492" spans="2:7" ht="16.5" thickBot="1">
      <c r="B492" s="689"/>
      <c r="C492" s="107"/>
      <c r="D492" s="495"/>
      <c r="E492" s="495"/>
      <c r="F492" s="495"/>
      <c r="G492" s="690"/>
    </row>
    <row r="493" spans="2:7" ht="21" customHeight="1" thickBot="1">
      <c r="B493" s="328" t="s">
        <v>5</v>
      </c>
      <c r="C493" s="329"/>
      <c r="D493" s="329"/>
      <c r="E493" s="329"/>
      <c r="F493" s="496"/>
      <c r="G493" s="967">
        <f>ROUND(SUM(G482:G491),0)</f>
        <v>0</v>
      </c>
    </row>
    <row r="495" spans="2:7" ht="15.75" thickBot="1"/>
    <row r="496" spans="2:7" ht="23.25" customHeight="1" thickBot="1">
      <c r="B496" s="577"/>
      <c r="C496" s="1203" t="s">
        <v>554</v>
      </c>
      <c r="D496" s="1204"/>
      <c r="E496" s="1204"/>
      <c r="F496" s="1204"/>
      <c r="G496" s="576" t="s">
        <v>216</v>
      </c>
    </row>
    <row r="497" spans="2:7" ht="20.25" customHeight="1" thickBot="1">
      <c r="B497" s="568" t="s">
        <v>280</v>
      </c>
      <c r="C497" s="863" t="s">
        <v>7</v>
      </c>
      <c r="D497" s="313" t="s">
        <v>0</v>
      </c>
      <c r="E497" s="313" t="s">
        <v>8</v>
      </c>
      <c r="F497" s="313" t="s">
        <v>2</v>
      </c>
      <c r="G497" s="315" t="s">
        <v>10</v>
      </c>
    </row>
    <row r="498" spans="2:7" ht="15.75">
      <c r="B498" s="353">
        <v>1</v>
      </c>
      <c r="C498" s="99" t="s">
        <v>130</v>
      </c>
      <c r="D498" s="904" t="s">
        <v>31</v>
      </c>
      <c r="E498" s="902">
        <v>4</v>
      </c>
      <c r="F498" s="905"/>
      <c r="G498" s="880">
        <f>F498*E498</f>
        <v>0</v>
      </c>
    </row>
    <row r="499" spans="2:7" ht="15.75">
      <c r="B499" s="319">
        <v>2</v>
      </c>
      <c r="C499" s="68" t="s">
        <v>131</v>
      </c>
      <c r="D499" s="478" t="s">
        <v>3</v>
      </c>
      <c r="E499" s="484">
        <v>0.3</v>
      </c>
      <c r="F499" s="375"/>
      <c r="G499" s="400">
        <f t="shared" ref="G499:G507" si="28">F499*E499</f>
        <v>0</v>
      </c>
    </row>
    <row r="500" spans="2:7">
      <c r="B500" s="319">
        <v>3</v>
      </c>
      <c r="C500" s="68" t="s">
        <v>124</v>
      </c>
      <c r="D500" s="334" t="s">
        <v>38</v>
      </c>
      <c r="E500" s="345">
        <v>0.09</v>
      </c>
      <c r="F500" s="399"/>
      <c r="G500" s="400">
        <f t="shared" si="28"/>
        <v>0</v>
      </c>
    </row>
    <row r="501" spans="2:7">
      <c r="B501" s="353">
        <v>4</v>
      </c>
      <c r="C501" s="68" t="s">
        <v>118</v>
      </c>
      <c r="D501" s="334" t="s">
        <v>38</v>
      </c>
      <c r="E501" s="345">
        <v>6.6000000000000003E-2</v>
      </c>
      <c r="F501" s="399"/>
      <c r="G501" s="400">
        <f t="shared" si="28"/>
        <v>0</v>
      </c>
    </row>
    <row r="502" spans="2:7">
      <c r="B502" s="319">
        <v>5</v>
      </c>
      <c r="C502" s="68" t="s">
        <v>71</v>
      </c>
      <c r="D502" s="334" t="s">
        <v>38</v>
      </c>
      <c r="E502" s="345">
        <v>6.6000000000000003E-2</v>
      </c>
      <c r="F502" s="399"/>
      <c r="G502" s="400">
        <f t="shared" si="28"/>
        <v>0</v>
      </c>
    </row>
    <row r="503" spans="2:7" ht="15.75">
      <c r="B503" s="319">
        <v>6</v>
      </c>
      <c r="C503" s="68" t="s">
        <v>147</v>
      </c>
      <c r="D503" s="485" t="s">
        <v>38</v>
      </c>
      <c r="E503" s="345">
        <v>0.03</v>
      </c>
      <c r="F503" s="399"/>
      <c r="G503" s="400">
        <f t="shared" si="28"/>
        <v>0</v>
      </c>
    </row>
    <row r="504" spans="2:7">
      <c r="B504" s="353">
        <v>7</v>
      </c>
      <c r="C504" s="68" t="s">
        <v>164</v>
      </c>
      <c r="D504" s="334" t="s">
        <v>38</v>
      </c>
      <c r="E504" s="345">
        <v>0.03</v>
      </c>
      <c r="F504" s="399"/>
      <c r="G504" s="400">
        <f t="shared" si="28"/>
        <v>0</v>
      </c>
    </row>
    <row r="505" spans="2:7" ht="30">
      <c r="B505" s="319">
        <v>8</v>
      </c>
      <c r="C505" s="68" t="s">
        <v>220</v>
      </c>
      <c r="D505" s="334" t="s">
        <v>22</v>
      </c>
      <c r="E505" s="345">
        <v>0.3</v>
      </c>
      <c r="F505" s="399"/>
      <c r="G505" s="400">
        <f t="shared" si="28"/>
        <v>0</v>
      </c>
    </row>
    <row r="506" spans="2:7" ht="15.75">
      <c r="B506" s="319">
        <v>9</v>
      </c>
      <c r="C506" s="442" t="s">
        <v>223</v>
      </c>
      <c r="D506" s="489" t="s">
        <v>31</v>
      </c>
      <c r="E506" s="490">
        <v>4</v>
      </c>
      <c r="F506" s="491"/>
      <c r="G506" s="400">
        <f t="shared" si="28"/>
        <v>0</v>
      </c>
    </row>
    <row r="507" spans="2:7" ht="15.75">
      <c r="B507" s="353">
        <v>10</v>
      </c>
      <c r="C507" s="560" t="s">
        <v>483</v>
      </c>
      <c r="D507" s="334" t="s">
        <v>55</v>
      </c>
      <c r="E507" s="486">
        <v>1</v>
      </c>
      <c r="F507" s="375"/>
      <c r="G507" s="400">
        <f t="shared" si="28"/>
        <v>0</v>
      </c>
    </row>
    <row r="508" spans="2:7" ht="16.5" thickBot="1">
      <c r="B508" s="685"/>
      <c r="C508" s="686"/>
      <c r="D508" s="687"/>
      <c r="E508" s="687"/>
      <c r="F508" s="687"/>
      <c r="G508" s="688"/>
    </row>
    <row r="509" spans="2:7" ht="22.5" customHeight="1" thickBot="1">
      <c r="B509" s="394" t="s">
        <v>5</v>
      </c>
      <c r="C509" s="395"/>
      <c r="D509" s="395"/>
      <c r="E509" s="395"/>
      <c r="F509" s="487"/>
      <c r="G509" s="966">
        <f>ROUND(SUM(G498:G507),0)</f>
        <v>0</v>
      </c>
    </row>
    <row r="511" spans="2:7" ht="15.75" thickBot="1"/>
    <row r="512" spans="2:7" ht="22.5" customHeight="1" thickBot="1">
      <c r="B512" s="881"/>
      <c r="C512" s="1190" t="str">
        <f>+[5]Presupuesto!$B$36</f>
        <v>Reparación de domiciliaria alcantarillado de 6" desarrollo 2ml incluye accesorios</v>
      </c>
      <c r="D512" s="1191"/>
      <c r="E512" s="1191"/>
      <c r="F512" s="1192"/>
      <c r="G512" s="567" t="s">
        <v>228</v>
      </c>
    </row>
    <row r="513" spans="2:7" ht="19.5" customHeight="1" thickBot="1">
      <c r="B513" s="907" t="s">
        <v>281</v>
      </c>
      <c r="C513" s="908" t="s">
        <v>7</v>
      </c>
      <c r="D513" s="909" t="s">
        <v>0</v>
      </c>
      <c r="E513" s="909" t="s">
        <v>8</v>
      </c>
      <c r="F513" s="909" t="s">
        <v>2</v>
      </c>
      <c r="G513" s="910" t="s">
        <v>10</v>
      </c>
    </row>
    <row r="514" spans="2:7" ht="15.75">
      <c r="B514" s="1077">
        <v>1</v>
      </c>
      <c r="C514" s="502" t="s">
        <v>203</v>
      </c>
      <c r="D514" s="503" t="s">
        <v>13</v>
      </c>
      <c r="E514" s="504">
        <v>0.4</v>
      </c>
      <c r="F514" s="544"/>
      <c r="G514" s="141">
        <f t="shared" ref="G514:G516" si="29">E514*F514</f>
        <v>0</v>
      </c>
    </row>
    <row r="515" spans="2:7" ht="15.75">
      <c r="B515" s="1078">
        <v>2</v>
      </c>
      <c r="C515" s="675" t="s">
        <v>384</v>
      </c>
      <c r="D515" s="556" t="s">
        <v>41</v>
      </c>
      <c r="E515" s="741">
        <v>1</v>
      </c>
      <c r="F515" s="558"/>
      <c r="G515" s="141">
        <f t="shared" si="29"/>
        <v>0</v>
      </c>
    </row>
    <row r="516" spans="2:7" ht="15.75">
      <c r="B516" s="1079">
        <v>3</v>
      </c>
      <c r="C516" s="674" t="s">
        <v>385</v>
      </c>
      <c r="D516" s="559" t="s">
        <v>41</v>
      </c>
      <c r="E516" s="741">
        <v>2</v>
      </c>
      <c r="F516" s="479"/>
      <c r="G516" s="141">
        <f t="shared" si="29"/>
        <v>0</v>
      </c>
    </row>
    <row r="517" spans="2:7" ht="16.5" thickBot="1">
      <c r="B517" s="525"/>
      <c r="C517" s="892"/>
      <c r="D517" s="138"/>
      <c r="E517" s="524"/>
      <c r="F517" s="130"/>
      <c r="G517" s="893">
        <v>0</v>
      </c>
    </row>
    <row r="518" spans="2:7" ht="19.5" customHeight="1" thickBot="1">
      <c r="B518" s="680" t="s">
        <v>5</v>
      </c>
      <c r="C518" s="681"/>
      <c r="D518" s="681"/>
      <c r="E518" s="681"/>
      <c r="F518" s="681"/>
      <c r="G518" s="682">
        <f>ROUND(SUM(G514:G517),0)</f>
        <v>0</v>
      </c>
    </row>
    <row r="519" spans="2:7" ht="15.75">
      <c r="B519" s="482"/>
      <c r="C519" s="482"/>
      <c r="D519" s="482"/>
      <c r="E519" s="482"/>
      <c r="F519" s="482"/>
      <c r="G519" s="767"/>
    </row>
    <row r="520" spans="2:7" ht="16.5" thickBot="1">
      <c r="B520" s="482"/>
      <c r="C520" s="482"/>
      <c r="D520" s="482"/>
      <c r="E520" s="482"/>
      <c r="F520" s="482"/>
      <c r="G520" s="767"/>
    </row>
    <row r="521" spans="2:7" ht="24.75" customHeight="1" thickBot="1">
      <c r="B521" s="881"/>
      <c r="C521" s="1190" t="str">
        <f>+[5]Presupuesto!$B$37</f>
        <v>Reparación de domiciliaria alcantarillado de 4" desarrollo 2ml incluye accesorios</v>
      </c>
      <c r="D521" s="1191"/>
      <c r="E521" s="1191"/>
      <c r="F521" s="1192"/>
      <c r="G521" s="567" t="s">
        <v>228</v>
      </c>
    </row>
    <row r="522" spans="2:7" ht="19.5" customHeight="1" thickBot="1">
      <c r="B522" s="911" t="s">
        <v>282</v>
      </c>
      <c r="C522" s="887" t="s">
        <v>7</v>
      </c>
      <c r="D522" s="888" t="s">
        <v>0</v>
      </c>
      <c r="E522" s="888" t="s">
        <v>8</v>
      </c>
      <c r="F522" s="888" t="s">
        <v>2</v>
      </c>
      <c r="G522" s="889" t="s">
        <v>10</v>
      </c>
    </row>
    <row r="523" spans="2:7" ht="15.75">
      <c r="B523" s="882"/>
      <c r="C523" s="99"/>
      <c r="D523" s="87"/>
      <c r="E523" s="384"/>
      <c r="F523" s="136"/>
      <c r="G523" s="886"/>
    </row>
    <row r="524" spans="2:7">
      <c r="B524" s="1077">
        <v>1</v>
      </c>
      <c r="C524" s="68" t="s">
        <v>203</v>
      </c>
      <c r="D524" s="56" t="s">
        <v>13</v>
      </c>
      <c r="E524" s="93">
        <v>0.3</v>
      </c>
      <c r="F524" s="126"/>
      <c r="G524" s="141">
        <f t="shared" ref="G524:G526" si="30">E524*F524</f>
        <v>0</v>
      </c>
    </row>
    <row r="525" spans="2:7" ht="15.75">
      <c r="B525" s="1078">
        <v>2</v>
      </c>
      <c r="C525" s="675" t="s">
        <v>386</v>
      </c>
      <c r="D525" s="556" t="s">
        <v>41</v>
      </c>
      <c r="E525" s="557">
        <v>2</v>
      </c>
      <c r="F525" s="558"/>
      <c r="G525" s="141">
        <f t="shared" si="30"/>
        <v>0</v>
      </c>
    </row>
    <row r="526" spans="2:7">
      <c r="B526" s="1077">
        <v>3</v>
      </c>
      <c r="C526" s="674" t="s">
        <v>387</v>
      </c>
      <c r="D526" s="559" t="s">
        <v>41</v>
      </c>
      <c r="E526" s="557">
        <v>2</v>
      </c>
      <c r="F526" s="479"/>
      <c r="G526" s="141">
        <f t="shared" si="30"/>
        <v>0</v>
      </c>
    </row>
    <row r="527" spans="2:7" ht="16.5" thickBot="1">
      <c r="B527" s="561"/>
      <c r="C527" s="562"/>
      <c r="D527" s="562"/>
      <c r="E527" s="562"/>
      <c r="F527" s="562"/>
      <c r="G527" s="143"/>
    </row>
    <row r="528" spans="2:7" ht="19.5" customHeight="1" thickBot="1">
      <c r="B528" s="308" t="s">
        <v>5</v>
      </c>
      <c r="C528" s="309"/>
      <c r="D528" s="309"/>
      <c r="E528" s="309"/>
      <c r="F528" s="310"/>
      <c r="G528" s="563">
        <f>ROUND(SUM(G524:G527),0)</f>
        <v>0</v>
      </c>
    </row>
    <row r="529" spans="2:7" ht="15.75">
      <c r="B529" s="482"/>
      <c r="C529" s="482"/>
      <c r="D529" s="482"/>
      <c r="E529" s="482"/>
      <c r="F529" s="482"/>
      <c r="G529" s="767"/>
    </row>
    <row r="530" spans="2:7" ht="16.5" thickBot="1">
      <c r="B530" s="482"/>
      <c r="C530" s="482"/>
      <c r="D530" s="482"/>
      <c r="E530" s="482"/>
      <c r="F530" s="482"/>
      <c r="G530" s="767"/>
    </row>
    <row r="531" spans="2:7" ht="24" customHeight="1" thickBot="1">
      <c r="B531" s="881"/>
      <c r="C531" s="1190" t="s">
        <v>489</v>
      </c>
      <c r="D531" s="1191"/>
      <c r="E531" s="1191"/>
      <c r="F531" s="1192"/>
      <c r="G531" s="567" t="s">
        <v>228</v>
      </c>
    </row>
    <row r="532" spans="2:7" ht="20.25" customHeight="1" thickBot="1">
      <c r="B532" s="907" t="s">
        <v>283</v>
      </c>
      <c r="C532" s="908" t="s">
        <v>7</v>
      </c>
      <c r="D532" s="909" t="s">
        <v>0</v>
      </c>
      <c r="E532" s="909" t="s">
        <v>8</v>
      </c>
      <c r="F532" s="909" t="s">
        <v>2</v>
      </c>
      <c r="G532" s="910" t="s">
        <v>10</v>
      </c>
    </row>
    <row r="533" spans="2:7" ht="15.75">
      <c r="B533" s="882"/>
      <c r="C533" s="883"/>
      <c r="D533" s="798"/>
      <c r="E533" s="884"/>
      <c r="F533" s="885"/>
      <c r="G533" s="886"/>
    </row>
    <row r="534" spans="2:7">
      <c r="B534" s="1077">
        <v>1</v>
      </c>
      <c r="C534" s="68" t="s">
        <v>203</v>
      </c>
      <c r="D534" s="56" t="s">
        <v>13</v>
      </c>
      <c r="E534" s="93">
        <v>0.35</v>
      </c>
      <c r="F534" s="126"/>
      <c r="G534" s="141">
        <f>E534*F534</f>
        <v>0</v>
      </c>
    </row>
    <row r="535" spans="2:7" ht="15.75">
      <c r="B535" s="1078">
        <v>2</v>
      </c>
      <c r="C535" s="675" t="s">
        <v>388</v>
      </c>
      <c r="D535" s="556" t="s">
        <v>41</v>
      </c>
      <c r="E535" s="557">
        <v>2</v>
      </c>
      <c r="F535" s="558"/>
      <c r="G535" s="141">
        <f t="shared" ref="G535:G537" si="31">E535*F535</f>
        <v>0</v>
      </c>
    </row>
    <row r="536" spans="2:7">
      <c r="B536" s="1077">
        <v>3</v>
      </c>
      <c r="C536" s="674" t="s">
        <v>488</v>
      </c>
      <c r="D536" s="559" t="s">
        <v>41</v>
      </c>
      <c r="E536" s="557">
        <v>3</v>
      </c>
      <c r="F536" s="479"/>
      <c r="G536" s="141">
        <f t="shared" si="31"/>
        <v>0</v>
      </c>
    </row>
    <row r="537" spans="2:7" ht="15.75">
      <c r="B537" s="692"/>
      <c r="C537" s="560"/>
      <c r="D537" s="56"/>
      <c r="E537" s="93"/>
      <c r="F537" s="126"/>
      <c r="G537" s="141">
        <f t="shared" si="31"/>
        <v>0</v>
      </c>
    </row>
    <row r="538" spans="2:7" ht="21.75" customHeight="1" thickBot="1">
      <c r="B538" s="561" t="s">
        <v>5</v>
      </c>
      <c r="C538" s="562"/>
      <c r="D538" s="562"/>
      <c r="E538" s="562"/>
      <c r="F538" s="562"/>
      <c r="G538" s="563">
        <f>ROUND(SUM(G533:G537),0)</f>
        <v>0</v>
      </c>
    </row>
    <row r="539" spans="2:7" ht="15.75">
      <c r="B539" s="482"/>
      <c r="C539" s="482"/>
      <c r="D539" s="482"/>
      <c r="E539" s="482"/>
      <c r="F539" s="482"/>
      <c r="G539" s="767"/>
    </row>
    <row r="540" spans="2:7" ht="16.5" thickBot="1">
      <c r="B540" s="482"/>
      <c r="C540" s="482"/>
      <c r="D540" s="482"/>
      <c r="E540" s="482"/>
      <c r="F540" s="482"/>
      <c r="G540" s="767"/>
    </row>
    <row r="541" spans="2:7" ht="24.75" customHeight="1" thickBot="1">
      <c r="B541" s="768"/>
      <c r="C541" s="1205" t="s">
        <v>555</v>
      </c>
      <c r="D541" s="1153"/>
      <c r="E541" s="1153"/>
      <c r="F541" s="1153"/>
      <c r="G541" s="712" t="s">
        <v>228</v>
      </c>
    </row>
    <row r="542" spans="2:7" ht="22.5" customHeight="1" thickBot="1">
      <c r="B542" s="571" t="s">
        <v>284</v>
      </c>
      <c r="C542" s="123" t="s">
        <v>7</v>
      </c>
      <c r="D542" s="85" t="s">
        <v>0</v>
      </c>
      <c r="E542" s="85" t="s">
        <v>8</v>
      </c>
      <c r="F542" s="85" t="s">
        <v>2</v>
      </c>
      <c r="G542" s="355" t="s">
        <v>10</v>
      </c>
    </row>
    <row r="543" spans="2:7" ht="15.75">
      <c r="B543" s="77"/>
      <c r="C543" s="91"/>
      <c r="D543" s="81"/>
      <c r="E543" s="81"/>
      <c r="F543" s="81"/>
      <c r="G543" s="109"/>
    </row>
    <row r="544" spans="2:7">
      <c r="B544" s="88">
        <v>1</v>
      </c>
      <c r="C544" s="68" t="s">
        <v>24</v>
      </c>
      <c r="D544" s="76" t="s">
        <v>13</v>
      </c>
      <c r="E544" s="95">
        <v>0.1</v>
      </c>
      <c r="F544" s="194"/>
      <c r="G544" s="193">
        <f>F544*E544</f>
        <v>0</v>
      </c>
    </row>
    <row r="545" spans="2:7">
      <c r="B545" s="88">
        <v>2</v>
      </c>
      <c r="C545" s="68" t="s">
        <v>459</v>
      </c>
      <c r="D545" s="58" t="s">
        <v>23</v>
      </c>
      <c r="E545" s="95">
        <v>1</v>
      </c>
      <c r="F545" s="194"/>
      <c r="G545" s="193">
        <f>F545*E545</f>
        <v>0</v>
      </c>
    </row>
    <row r="546" spans="2:7" ht="15.75">
      <c r="B546" s="88">
        <v>3</v>
      </c>
      <c r="C546" s="653" t="s">
        <v>151</v>
      </c>
      <c r="D546" s="1079" t="s">
        <v>15</v>
      </c>
      <c r="E546" s="62">
        <v>0.03</v>
      </c>
      <c r="F546" s="63"/>
      <c r="G546" s="193">
        <f>F546*E546</f>
        <v>0</v>
      </c>
    </row>
    <row r="547" spans="2:7" ht="16.5" thickBot="1">
      <c r="B547" s="912"/>
      <c r="C547" s="437"/>
      <c r="D547" s="913"/>
      <c r="E547" s="913"/>
      <c r="F547" s="913"/>
      <c r="G547" s="914"/>
    </row>
    <row r="548" spans="2:7" ht="21" customHeight="1" thickBot="1">
      <c r="B548" s="658" t="s">
        <v>5</v>
      </c>
      <c r="C548" s="659"/>
      <c r="D548" s="659"/>
      <c r="E548" s="659"/>
      <c r="F548" s="659"/>
      <c r="G548" s="915">
        <f>ROUND(SUM(G543:G546),0)</f>
        <v>0</v>
      </c>
    </row>
    <row r="549" spans="2:7" ht="15.75">
      <c r="B549" s="482"/>
      <c r="C549" s="482"/>
      <c r="D549" s="482"/>
      <c r="E549" s="482"/>
      <c r="F549" s="482"/>
      <c r="G549" s="767"/>
    </row>
    <row r="550" spans="2:7" ht="16.5" thickBot="1">
      <c r="B550" s="482"/>
      <c r="C550" s="482"/>
      <c r="D550" s="482"/>
      <c r="E550" s="482"/>
      <c r="F550" s="482"/>
      <c r="G550" s="767"/>
    </row>
    <row r="551" spans="2:7" ht="21" customHeight="1" thickBot="1">
      <c r="B551" s="566"/>
      <c r="C551" s="1190" t="s">
        <v>367</v>
      </c>
      <c r="D551" s="1191"/>
      <c r="E551" s="1191"/>
      <c r="F551" s="1192"/>
      <c r="G551" s="567" t="s">
        <v>368</v>
      </c>
    </row>
    <row r="552" spans="2:7" ht="18.75" customHeight="1" thickBot="1">
      <c r="B552" s="568" t="s">
        <v>285</v>
      </c>
      <c r="C552" s="378" t="s">
        <v>7</v>
      </c>
      <c r="D552" s="75" t="s">
        <v>0</v>
      </c>
      <c r="E552" s="75" t="s">
        <v>8</v>
      </c>
      <c r="F552" s="75" t="s">
        <v>2</v>
      </c>
      <c r="G552" s="108" t="s">
        <v>10</v>
      </c>
    </row>
    <row r="553" spans="2:7" ht="15.75">
      <c r="B553" s="528"/>
      <c r="C553" s="529"/>
      <c r="D553" s="530"/>
      <c r="E553" s="530"/>
      <c r="F553" s="530"/>
      <c r="G553" s="916"/>
    </row>
    <row r="554" spans="2:7">
      <c r="B554" s="1077">
        <v>1</v>
      </c>
      <c r="C554" s="1080" t="s">
        <v>369</v>
      </c>
      <c r="D554" s="1081" t="s">
        <v>60</v>
      </c>
      <c r="E554" s="1082">
        <v>0.2</v>
      </c>
      <c r="F554" s="1083"/>
      <c r="G554" s="1084">
        <f t="shared" ref="G554:G556" si="32">+E554*F554</f>
        <v>0</v>
      </c>
    </row>
    <row r="555" spans="2:7">
      <c r="B555" s="1077">
        <v>2</v>
      </c>
      <c r="C555" s="1080" t="s">
        <v>370</v>
      </c>
      <c r="D555" s="1085" t="s">
        <v>45</v>
      </c>
      <c r="E555" s="1082">
        <v>0.1</v>
      </c>
      <c r="F555" s="1083"/>
      <c r="G555" s="1084">
        <f t="shared" si="32"/>
        <v>0</v>
      </c>
    </row>
    <row r="556" spans="2:7" ht="15.75">
      <c r="B556" s="1077">
        <v>3</v>
      </c>
      <c r="C556" s="653" t="s">
        <v>371</v>
      </c>
      <c r="D556" s="1085" t="s">
        <v>45</v>
      </c>
      <c r="E556" s="1082">
        <v>0.15</v>
      </c>
      <c r="F556" s="1083"/>
      <c r="G556" s="1084">
        <f t="shared" si="32"/>
        <v>0</v>
      </c>
    </row>
    <row r="557" spans="2:7" ht="16.5" thickBot="1">
      <c r="B557" s="912"/>
      <c r="C557" s="437"/>
      <c r="D557" s="917"/>
      <c r="E557" s="917"/>
      <c r="F557" s="917"/>
      <c r="G557" s="918"/>
    </row>
    <row r="558" spans="2:7" ht="18.75" customHeight="1" thickBot="1">
      <c r="B558" s="510" t="s">
        <v>5</v>
      </c>
      <c r="C558" s="511"/>
      <c r="D558" s="511"/>
      <c r="E558" s="511"/>
      <c r="F558" s="679"/>
      <c r="G558" s="660">
        <f>ROUND(SUM(G554:G556),0)</f>
        <v>0</v>
      </c>
    </row>
    <row r="559" spans="2:7" ht="15.75">
      <c r="B559" s="482"/>
      <c r="C559" s="482"/>
      <c r="D559" s="482"/>
      <c r="E559" s="482"/>
      <c r="F559" s="482"/>
      <c r="G559" s="767"/>
    </row>
    <row r="560" spans="2:7" ht="15.75" thickBot="1"/>
    <row r="561" spans="2:8" ht="15.75" customHeight="1">
      <c r="B561" s="1174"/>
      <c r="C561" s="1176" t="s">
        <v>557</v>
      </c>
      <c r="D561" s="1177"/>
      <c r="E561" s="1177"/>
      <c r="F561" s="1178"/>
      <c r="G561" s="919"/>
      <c r="H561" s="1201" t="s">
        <v>201</v>
      </c>
    </row>
    <row r="562" spans="2:8" ht="7.5" customHeight="1" thickBot="1">
      <c r="B562" s="1175"/>
      <c r="C562" s="1179"/>
      <c r="D562" s="1180"/>
      <c r="E562" s="1180"/>
      <c r="F562" s="1181"/>
      <c r="G562" s="920"/>
      <c r="H562" s="1202"/>
    </row>
    <row r="563" spans="2:8" ht="18.75" customHeight="1" thickBot="1">
      <c r="B563" s="568" t="s">
        <v>374</v>
      </c>
      <c r="C563" s="75" t="s">
        <v>7</v>
      </c>
      <c r="D563" s="75" t="s">
        <v>0</v>
      </c>
      <c r="E563" s="75" t="s">
        <v>8</v>
      </c>
      <c r="F563" s="75" t="s">
        <v>2</v>
      </c>
      <c r="G563" s="514" t="s">
        <v>9</v>
      </c>
      <c r="H563" s="922" t="s">
        <v>10</v>
      </c>
    </row>
    <row r="564" spans="2:8" ht="15.75">
      <c r="B564" s="528"/>
      <c r="C564" s="530"/>
      <c r="D564" s="530"/>
      <c r="E564" s="530"/>
      <c r="F564" s="530"/>
      <c r="G564" s="921"/>
      <c r="H564" s="786"/>
    </row>
    <row r="565" spans="2:8" ht="15.75">
      <c r="B565" s="88">
        <v>1</v>
      </c>
      <c r="C565" s="502" t="s">
        <v>203</v>
      </c>
      <c r="D565" s="503" t="s">
        <v>13</v>
      </c>
      <c r="E565" s="515">
        <v>1</v>
      </c>
      <c r="F565" s="544"/>
      <c r="G565" s="505">
        <v>0.05</v>
      </c>
      <c r="H565" s="923">
        <f>ROUND((PRODUCT(E565:G565)),0)</f>
        <v>0</v>
      </c>
    </row>
    <row r="566" spans="2:8" ht="15.75">
      <c r="B566" s="88">
        <v>2</v>
      </c>
      <c r="C566" s="502" t="s">
        <v>16</v>
      </c>
      <c r="D566" s="503" t="s">
        <v>15</v>
      </c>
      <c r="E566" s="515">
        <v>0.1</v>
      </c>
      <c r="F566" s="544"/>
      <c r="G566" s="505">
        <v>0.1</v>
      </c>
      <c r="H566" s="923">
        <f>F566*E566</f>
        <v>0</v>
      </c>
    </row>
    <row r="567" spans="2:8" ht="15.75">
      <c r="B567" s="88">
        <v>3</v>
      </c>
      <c r="C567" s="502" t="s">
        <v>25</v>
      </c>
      <c r="D567" s="503" t="s">
        <v>15</v>
      </c>
      <c r="E567" s="515">
        <v>0.05</v>
      </c>
      <c r="F567" s="544"/>
      <c r="G567" s="505">
        <v>0.1</v>
      </c>
      <c r="H567" s="923">
        <f>F567*E567</f>
        <v>0</v>
      </c>
    </row>
    <row r="568" spans="2:8" ht="16.5" thickBot="1">
      <c r="B568" s="89"/>
      <c r="C568" s="924"/>
      <c r="D568" s="924"/>
      <c r="E568" s="924"/>
      <c r="F568" s="924"/>
      <c r="G568" s="518"/>
      <c r="H568" s="925"/>
    </row>
    <row r="569" spans="2:8" ht="21" customHeight="1" thickBot="1">
      <c r="B569" s="510" t="s">
        <v>5</v>
      </c>
      <c r="C569" s="697"/>
      <c r="D569" s="698"/>
      <c r="E569" s="699"/>
      <c r="F569" s="700"/>
      <c r="G569" s="664"/>
      <c r="H569" s="469">
        <f>ROUND(SUM(H565:H567),0)</f>
        <v>0</v>
      </c>
    </row>
    <row r="570" spans="2:8" ht="15.75">
      <c r="C570" s="365"/>
      <c r="D570" s="365"/>
      <c r="E570" s="365"/>
      <c r="F570" s="365"/>
    </row>
    <row r="571" spans="2:8" ht="16.5" thickBot="1">
      <c r="B571" s="365"/>
      <c r="C571" s="365"/>
      <c r="D571" s="365"/>
      <c r="E571" s="365"/>
      <c r="F571" s="365"/>
      <c r="G571" s="366"/>
      <c r="H571" s="398"/>
    </row>
    <row r="572" spans="2:8" ht="26.25" customHeight="1" thickBot="1">
      <c r="B572" s="793"/>
      <c r="C572" s="1185" t="s">
        <v>204</v>
      </c>
      <c r="D572" s="1169"/>
      <c r="E572" s="1169"/>
      <c r="F572" s="1169"/>
      <c r="G572" s="1186"/>
      <c r="H572" s="794" t="s">
        <v>201</v>
      </c>
    </row>
    <row r="573" spans="2:8" ht="22.5" customHeight="1" thickBot="1">
      <c r="B573" s="568" t="s">
        <v>375</v>
      </c>
      <c r="C573" s="75" t="s">
        <v>7</v>
      </c>
      <c r="D573" s="75" t="s">
        <v>0</v>
      </c>
      <c r="E573" s="75" t="s">
        <v>8</v>
      </c>
      <c r="F573" s="75" t="s">
        <v>2</v>
      </c>
      <c r="G573" s="290" t="s">
        <v>9</v>
      </c>
      <c r="H573" s="483" t="s">
        <v>10</v>
      </c>
    </row>
    <row r="574" spans="2:8" ht="15.75">
      <c r="B574" s="832"/>
      <c r="C574" s="795"/>
      <c r="D574" s="795"/>
      <c r="E574" s="795"/>
      <c r="F574" s="795"/>
      <c r="G574" s="830"/>
      <c r="H574" s="831"/>
    </row>
    <row r="575" spans="2:8" ht="15.75">
      <c r="B575" s="1077">
        <v>1</v>
      </c>
      <c r="C575" s="502" t="s">
        <v>28</v>
      </c>
      <c r="D575" s="964" t="s">
        <v>38</v>
      </c>
      <c r="E575" s="520">
        <v>7.0000000000000007E-2</v>
      </c>
      <c r="F575" s="542"/>
      <c r="G575" s="503">
        <v>1.05</v>
      </c>
      <c r="H575" s="701">
        <f>E575*F575*G575</f>
        <v>0</v>
      </c>
    </row>
    <row r="576" spans="2:8" ht="15.75">
      <c r="B576" s="1077">
        <v>2</v>
      </c>
      <c r="C576" s="502" t="s">
        <v>39</v>
      </c>
      <c r="D576" s="964" t="s">
        <v>29</v>
      </c>
      <c r="E576" s="520">
        <v>10</v>
      </c>
      <c r="F576" s="542"/>
      <c r="G576" s="503">
        <v>1</v>
      </c>
      <c r="H576" s="701">
        <f t="shared" ref="H576:H579" si="33">E576*F576*G576</f>
        <v>0</v>
      </c>
    </row>
    <row r="577" spans="2:8" ht="15.75">
      <c r="B577" s="1077">
        <v>3</v>
      </c>
      <c r="C577" s="502" t="s">
        <v>205</v>
      </c>
      <c r="D577" s="964" t="s">
        <v>13</v>
      </c>
      <c r="E577" s="520">
        <v>1</v>
      </c>
      <c r="F577" s="544"/>
      <c r="G577" s="503">
        <v>0.1</v>
      </c>
      <c r="H577" s="701">
        <f t="shared" si="33"/>
        <v>0</v>
      </c>
    </row>
    <row r="578" spans="2:8" ht="15.75">
      <c r="B578" s="1077">
        <v>4</v>
      </c>
      <c r="C578" s="502" t="s">
        <v>17</v>
      </c>
      <c r="D578" s="964" t="s">
        <v>13</v>
      </c>
      <c r="E578" s="520">
        <v>1</v>
      </c>
      <c r="F578" s="544"/>
      <c r="G578" s="503">
        <v>3.3333333333333333E-2</v>
      </c>
      <c r="H578" s="701">
        <f t="shared" si="33"/>
        <v>0</v>
      </c>
    </row>
    <row r="579" spans="2:8" ht="21" customHeight="1" thickBot="1">
      <c r="B579" s="1087">
        <v>5</v>
      </c>
      <c r="C579" s="518" t="s">
        <v>25</v>
      </c>
      <c r="D579" s="547" t="s">
        <v>15</v>
      </c>
      <c r="E579" s="517">
        <v>0.1</v>
      </c>
      <c r="F579" s="700"/>
      <c r="G579" s="702">
        <v>1</v>
      </c>
      <c r="H579" s="701">
        <f t="shared" si="33"/>
        <v>0</v>
      </c>
    </row>
    <row r="580" spans="2:8" ht="21.75" customHeight="1" thickBot="1">
      <c r="B580" s="308" t="s">
        <v>5</v>
      </c>
      <c r="C580" s="309"/>
      <c r="D580" s="309"/>
      <c r="E580" s="309"/>
      <c r="F580" s="309"/>
      <c r="G580" s="519"/>
      <c r="H580" s="352">
        <f>+ROUND(SUM(H575:H579),0)</f>
        <v>0</v>
      </c>
    </row>
    <row r="582" spans="2:8" ht="15.75" thickBot="1"/>
    <row r="583" spans="2:8" ht="22.5" customHeight="1" thickBot="1">
      <c r="B583" s="833"/>
      <c r="C583" s="1187" t="s">
        <v>558</v>
      </c>
      <c r="D583" s="1187"/>
      <c r="E583" s="1187"/>
      <c r="F583" s="1187"/>
      <c r="G583" s="1187"/>
      <c r="H583" s="794" t="s">
        <v>372</v>
      </c>
    </row>
    <row r="584" spans="2:8" ht="16.5" thickBot="1">
      <c r="B584" s="632" t="s">
        <v>376</v>
      </c>
      <c r="C584" s="145" t="s">
        <v>7</v>
      </c>
      <c r="D584" s="85" t="s">
        <v>0</v>
      </c>
      <c r="E584" s="85" t="s">
        <v>8</v>
      </c>
      <c r="F584" s="75" t="s">
        <v>351</v>
      </c>
      <c r="G584" s="290" t="s">
        <v>9</v>
      </c>
      <c r="H584" s="108" t="s">
        <v>352</v>
      </c>
    </row>
    <row r="585" spans="2:8" ht="20.25">
      <c r="B585" s="409"/>
      <c r="C585" s="703"/>
      <c r="D585" s="704"/>
      <c r="E585" s="548"/>
      <c r="F585" s="705"/>
      <c r="G585" s="548"/>
      <c r="H585" s="477"/>
    </row>
    <row r="586" spans="2:8">
      <c r="B586" s="319">
        <v>1</v>
      </c>
      <c r="C586" s="706" t="s">
        <v>14</v>
      </c>
      <c r="D586" s="707" t="s">
        <v>15</v>
      </c>
      <c r="E586" s="119">
        <v>0.1</v>
      </c>
      <c r="F586" s="708"/>
      <c r="G586" s="119">
        <v>1</v>
      </c>
      <c r="H586" s="323">
        <f>+(E586*F586)*G586</f>
        <v>0</v>
      </c>
    </row>
    <row r="587" spans="2:8">
      <c r="B587" s="319">
        <v>2</v>
      </c>
      <c r="C587" s="706" t="s">
        <v>16</v>
      </c>
      <c r="D587" s="707" t="s">
        <v>15</v>
      </c>
      <c r="E587" s="119">
        <v>0.1</v>
      </c>
      <c r="F587" s="708"/>
      <c r="G587" s="119">
        <v>1</v>
      </c>
      <c r="H587" s="323">
        <f>+(E587*F587)*G587</f>
        <v>0</v>
      </c>
    </row>
    <row r="588" spans="2:8" ht="15.75" thickBot="1">
      <c r="B588" s="324">
        <v>3</v>
      </c>
      <c r="C588" s="709" t="s">
        <v>30</v>
      </c>
      <c r="D588" s="710" t="s">
        <v>13</v>
      </c>
      <c r="E588" s="1088">
        <v>1</v>
      </c>
      <c r="F588" s="711"/>
      <c r="G588" s="1088">
        <v>0.2</v>
      </c>
      <c r="H588" s="351">
        <f>+(E588*F588)*G588</f>
        <v>0</v>
      </c>
    </row>
    <row r="589" spans="2:8" ht="20.25" customHeight="1" thickBot="1">
      <c r="B589" s="394" t="s">
        <v>5</v>
      </c>
      <c r="C589" s="395"/>
      <c r="D589" s="457"/>
      <c r="E589" s="457"/>
      <c r="F589" s="395"/>
      <c r="G589" s="458"/>
      <c r="H589" s="472">
        <f>ROUND(SUM(H586:H588),0)</f>
        <v>0</v>
      </c>
    </row>
    <row r="591" spans="2:8" ht="15.75" thickBot="1"/>
    <row r="592" spans="2:8" ht="21" customHeight="1" thickBot="1">
      <c r="B592" s="1188" t="s">
        <v>559</v>
      </c>
      <c r="C592" s="1167"/>
      <c r="D592" s="1167"/>
      <c r="E592" s="1167"/>
      <c r="F592" s="1167"/>
      <c r="G592" s="1189"/>
      <c r="H592" s="712" t="s">
        <v>38</v>
      </c>
    </row>
    <row r="593" spans="2:8" ht="18.75" customHeight="1" thickBot="1">
      <c r="B593" s="632" t="s">
        <v>377</v>
      </c>
      <c r="C593" s="145" t="s">
        <v>7</v>
      </c>
      <c r="D593" s="85" t="s">
        <v>0</v>
      </c>
      <c r="E593" s="85" t="s">
        <v>8</v>
      </c>
      <c r="F593" s="75" t="s">
        <v>351</v>
      </c>
      <c r="G593" s="290" t="s">
        <v>9</v>
      </c>
      <c r="H593" s="108" t="s">
        <v>352</v>
      </c>
    </row>
    <row r="594" spans="2:8" ht="15" customHeight="1">
      <c r="B594" s="521"/>
      <c r="C594" s="703"/>
      <c r="D594" s="704"/>
      <c r="E594" s="548"/>
      <c r="F594" s="705"/>
      <c r="G594" s="548"/>
      <c r="H594" s="713"/>
    </row>
    <row r="595" spans="2:8">
      <c r="B595" s="319">
        <v>1</v>
      </c>
      <c r="C595" s="706" t="s">
        <v>14</v>
      </c>
      <c r="D595" s="707" t="s">
        <v>15</v>
      </c>
      <c r="E595" s="119">
        <v>0.1</v>
      </c>
      <c r="F595" s="708"/>
      <c r="G595" s="119">
        <v>1</v>
      </c>
      <c r="H595" s="595">
        <f>+(E595*F595)*G595</f>
        <v>0</v>
      </c>
    </row>
    <row r="596" spans="2:8">
      <c r="B596" s="319">
        <v>2</v>
      </c>
      <c r="C596" s="706" t="s">
        <v>16</v>
      </c>
      <c r="D596" s="707" t="s">
        <v>15</v>
      </c>
      <c r="E596" s="119">
        <v>0.1</v>
      </c>
      <c r="F596" s="708"/>
      <c r="G596" s="119">
        <v>1</v>
      </c>
      <c r="H596" s="595">
        <f>+(E596*F596)*G596</f>
        <v>0</v>
      </c>
    </row>
    <row r="597" spans="2:8" ht="16.5" customHeight="1">
      <c r="B597" s="319">
        <v>3</v>
      </c>
      <c r="C597" s="706" t="s">
        <v>30</v>
      </c>
      <c r="D597" s="707" t="s">
        <v>13</v>
      </c>
      <c r="E597" s="119">
        <v>1</v>
      </c>
      <c r="F597" s="708"/>
      <c r="G597" s="119">
        <v>0.1</v>
      </c>
      <c r="H597" s="715">
        <f>+(E597*F597)*G597</f>
        <v>0</v>
      </c>
    </row>
    <row r="598" spans="2:8" ht="15.75" thickBot="1">
      <c r="B598" s="324"/>
      <c r="C598" s="709"/>
      <c r="D598" s="710"/>
      <c r="E598" s="59"/>
      <c r="F598" s="711"/>
      <c r="G598" s="59"/>
      <c r="H598" s="714"/>
    </row>
    <row r="599" spans="2:8" ht="19.5" customHeight="1" thickBot="1">
      <c r="B599" s="394" t="s">
        <v>5</v>
      </c>
      <c r="C599" s="395"/>
      <c r="D599" s="457"/>
      <c r="E599" s="457"/>
      <c r="F599" s="395"/>
      <c r="G599" s="458"/>
      <c r="H599" s="472">
        <f>ROUND(SUM(H595:H597),0)</f>
        <v>0</v>
      </c>
    </row>
    <row r="601" spans="2:8" ht="15.75" thickBot="1"/>
    <row r="602" spans="2:8" ht="21.75" customHeight="1" thickBot="1">
      <c r="B602" s="566"/>
      <c r="C602" s="1190" t="s">
        <v>154</v>
      </c>
      <c r="D602" s="1191"/>
      <c r="E602" s="1191"/>
      <c r="F602" s="1192"/>
      <c r="G602" s="722"/>
      <c r="H602" s="723" t="s">
        <v>372</v>
      </c>
    </row>
    <row r="603" spans="2:8" ht="18.75" customHeight="1" thickBot="1">
      <c r="B603" s="633" t="s">
        <v>378</v>
      </c>
      <c r="C603" s="928" t="s">
        <v>7</v>
      </c>
      <c r="D603" s="929" t="s">
        <v>0</v>
      </c>
      <c r="E603" s="929" t="s">
        <v>8</v>
      </c>
      <c r="F603" s="929" t="s">
        <v>2</v>
      </c>
      <c r="G603" s="930" t="s">
        <v>9</v>
      </c>
      <c r="H603" s="931" t="s">
        <v>352</v>
      </c>
    </row>
    <row r="604" spans="2:8" ht="15.75">
      <c r="B604" s="536"/>
      <c r="C604" s="926"/>
      <c r="D604" s="537"/>
      <c r="E604" s="537"/>
      <c r="F604" s="538"/>
      <c r="G604" s="537"/>
      <c r="H604" s="927"/>
    </row>
    <row r="605" spans="2:8" ht="15.75">
      <c r="B605" s="1077">
        <v>1</v>
      </c>
      <c r="C605" s="63" t="s">
        <v>35</v>
      </c>
      <c r="D605" s="62" t="s">
        <v>13</v>
      </c>
      <c r="E605" s="1009">
        <v>1</v>
      </c>
      <c r="F605" s="1089"/>
      <c r="G605" s="63"/>
      <c r="H605" s="1090">
        <f>E605*F605</f>
        <v>0</v>
      </c>
    </row>
    <row r="606" spans="2:8" ht="15.75">
      <c r="B606" s="1077">
        <v>2</v>
      </c>
      <c r="C606" s="63" t="s">
        <v>16</v>
      </c>
      <c r="D606" s="62" t="s">
        <v>15</v>
      </c>
      <c r="E606" s="1009">
        <v>0.1</v>
      </c>
      <c r="F606" s="1089"/>
      <c r="G606" s="63"/>
      <c r="H606" s="1090">
        <f t="shared" ref="H606:H608" si="34">E606*F606</f>
        <v>0</v>
      </c>
    </row>
    <row r="607" spans="2:8" ht="15.75">
      <c r="B607" s="1077">
        <v>3</v>
      </c>
      <c r="C607" s="63" t="s">
        <v>432</v>
      </c>
      <c r="D607" s="62" t="s">
        <v>60</v>
      </c>
      <c r="E607" s="1009">
        <v>0.25</v>
      </c>
      <c r="F607" s="1089"/>
      <c r="G607" s="63"/>
      <c r="H607" s="1090">
        <f t="shared" si="34"/>
        <v>0</v>
      </c>
    </row>
    <row r="608" spans="2:8" ht="15.75">
      <c r="B608" s="1077">
        <v>4</v>
      </c>
      <c r="C608" s="63" t="s">
        <v>373</v>
      </c>
      <c r="D608" s="62" t="s">
        <v>15</v>
      </c>
      <c r="E608" s="1009">
        <v>0.1</v>
      </c>
      <c r="F608" s="1089"/>
      <c r="G608" s="63"/>
      <c r="H608" s="1090">
        <f t="shared" si="34"/>
        <v>0</v>
      </c>
    </row>
    <row r="609" spans="2:8" ht="16.5" thickBot="1">
      <c r="B609" s="717"/>
      <c r="C609" s="543"/>
      <c r="D609" s="718"/>
      <c r="E609" s="719"/>
      <c r="F609" s="720"/>
      <c r="G609" s="543"/>
      <c r="H609" s="721"/>
    </row>
    <row r="610" spans="2:8" ht="19.5" customHeight="1" thickBot="1">
      <c r="B610" s="539" t="s">
        <v>5</v>
      </c>
      <c r="C610" s="540"/>
      <c r="D610" s="541"/>
      <c r="E610" s="541"/>
      <c r="F610" s="541"/>
      <c r="G610" s="716"/>
      <c r="H610" s="1091">
        <f>ROUND(SUM(H605:H608),0)</f>
        <v>0</v>
      </c>
    </row>
    <row r="612" spans="2:8" ht="15.75" thickBot="1"/>
    <row r="613" spans="2:8" ht="24" customHeight="1" thickBot="1">
      <c r="B613" s="671"/>
      <c r="C613" s="1158" t="s">
        <v>485</v>
      </c>
      <c r="D613" s="1159"/>
      <c r="E613" s="1159"/>
      <c r="F613" s="1159"/>
      <c r="G613" s="1160"/>
      <c r="H613" s="732" t="s">
        <v>22</v>
      </c>
    </row>
    <row r="614" spans="2:8" ht="21" customHeight="1" thickBot="1">
      <c r="B614" s="839" t="s">
        <v>379</v>
      </c>
      <c r="C614" s="649" t="s">
        <v>7</v>
      </c>
      <c r="D614" s="75" t="s">
        <v>0</v>
      </c>
      <c r="E614" s="75" t="s">
        <v>8</v>
      </c>
      <c r="F614" s="75" t="s">
        <v>351</v>
      </c>
      <c r="G614" s="290" t="s">
        <v>9</v>
      </c>
      <c r="H614" s="108" t="s">
        <v>352</v>
      </c>
    </row>
    <row r="615" spans="2:8" ht="15.75">
      <c r="B615" s="380"/>
      <c r="C615" s="497"/>
      <c r="D615" s="317" t="s">
        <v>22</v>
      </c>
      <c r="E615" s="318"/>
      <c r="F615" s="381"/>
      <c r="G615" s="420"/>
      <c r="H615" s="433"/>
    </row>
    <row r="616" spans="2:8" ht="15.75">
      <c r="B616" s="434"/>
      <c r="C616" s="502" t="s">
        <v>35</v>
      </c>
      <c r="D616" s="321" t="s">
        <v>13</v>
      </c>
      <c r="E616" s="322">
        <v>1</v>
      </c>
      <c r="F616" s="368"/>
      <c r="G616" s="422">
        <v>0.06</v>
      </c>
      <c r="H616" s="338">
        <f>+(E616*F616)*G616</f>
        <v>0</v>
      </c>
    </row>
    <row r="617" spans="2:8" ht="15.75">
      <c r="B617" s="434"/>
      <c r="C617" s="502" t="s">
        <v>16</v>
      </c>
      <c r="D617" s="321" t="s">
        <v>15</v>
      </c>
      <c r="E617" s="322">
        <v>0.1</v>
      </c>
      <c r="F617" s="368"/>
      <c r="G617" s="422"/>
      <c r="H617" s="338">
        <f>+E617*F617</f>
        <v>0</v>
      </c>
    </row>
    <row r="618" spans="2:8" ht="16.5" thickBot="1">
      <c r="B618" s="436"/>
      <c r="C618" s="506" t="s">
        <v>25</v>
      </c>
      <c r="D618" s="326" t="s">
        <v>15</v>
      </c>
      <c r="E618" s="327">
        <v>0.1</v>
      </c>
      <c r="F618" s="341"/>
      <c r="G618" s="424"/>
      <c r="H618" s="432">
        <f>+E618*F618</f>
        <v>0</v>
      </c>
    </row>
    <row r="619" spans="2:8" ht="19.5" customHeight="1" thickBot="1">
      <c r="B619" s="328" t="s">
        <v>5</v>
      </c>
      <c r="C619" s="329"/>
      <c r="D619" s="330"/>
      <c r="E619" s="330"/>
      <c r="F619" s="329"/>
      <c r="G619" s="331"/>
      <c r="H619" s="332">
        <f>ROUND(SUM(H616:H618),0)</f>
        <v>0</v>
      </c>
    </row>
    <row r="621" spans="2:8" ht="15.75" thickBot="1"/>
    <row r="622" spans="2:8" ht="24.75" customHeight="1" thickBot="1">
      <c r="B622" s="566"/>
      <c r="C622" s="1190" t="s">
        <v>478</v>
      </c>
      <c r="D622" s="1191"/>
      <c r="E622" s="1191"/>
      <c r="F622" s="1191"/>
      <c r="G622" s="1192"/>
      <c r="H622" s="792" t="s">
        <v>372</v>
      </c>
    </row>
    <row r="623" spans="2:8" ht="21.75" customHeight="1" thickBot="1">
      <c r="B623" s="632" t="s">
        <v>380</v>
      </c>
      <c r="C623" s="834" t="s">
        <v>7</v>
      </c>
      <c r="D623" s="834" t="s">
        <v>0</v>
      </c>
      <c r="E623" s="834" t="s">
        <v>8</v>
      </c>
      <c r="F623" s="834" t="s">
        <v>2</v>
      </c>
      <c r="G623" s="834" t="s">
        <v>9</v>
      </c>
      <c r="H623" s="835" t="s">
        <v>10</v>
      </c>
    </row>
    <row r="624" spans="2:8" ht="15.75">
      <c r="B624" s="144"/>
      <c r="C624" s="797"/>
      <c r="D624" s="798"/>
      <c r="E624" s="798"/>
      <c r="F624" s="799"/>
      <c r="G624" s="798"/>
      <c r="H624" s="800"/>
    </row>
    <row r="625" spans="2:8" ht="15.75">
      <c r="B625" s="1077">
        <v>1</v>
      </c>
      <c r="C625" s="63" t="s">
        <v>35</v>
      </c>
      <c r="D625" s="62" t="s">
        <v>13</v>
      </c>
      <c r="E625" s="1009">
        <v>1</v>
      </c>
      <c r="F625" s="1089"/>
      <c r="G625" s="1009">
        <v>0.55000000000000004</v>
      </c>
      <c r="H625" s="1090">
        <f>E625*F625*G625</f>
        <v>0</v>
      </c>
    </row>
    <row r="626" spans="2:8" ht="15.75">
      <c r="B626" s="1077">
        <v>2</v>
      </c>
      <c r="C626" s="63" t="s">
        <v>432</v>
      </c>
      <c r="D626" s="62" t="s">
        <v>60</v>
      </c>
      <c r="E626" s="1009">
        <v>1</v>
      </c>
      <c r="F626" s="1089"/>
      <c r="G626" s="1009">
        <v>0.5</v>
      </c>
      <c r="H626" s="1090">
        <f t="shared" ref="H626:H628" si="35">E626*F626*G626</f>
        <v>0</v>
      </c>
    </row>
    <row r="627" spans="2:8" ht="15.75">
      <c r="B627" s="1077">
        <v>3</v>
      </c>
      <c r="C627" s="63" t="s">
        <v>16</v>
      </c>
      <c r="D627" s="62" t="s">
        <v>15</v>
      </c>
      <c r="E627" s="1009">
        <v>1</v>
      </c>
      <c r="F627" s="1089"/>
      <c r="G627" s="1009">
        <v>0.1</v>
      </c>
      <c r="H627" s="1090">
        <f t="shared" si="35"/>
        <v>0</v>
      </c>
    </row>
    <row r="628" spans="2:8" ht="15.75">
      <c r="B628" s="1077">
        <v>4</v>
      </c>
      <c r="C628" s="63" t="s">
        <v>373</v>
      </c>
      <c r="D628" s="62" t="s">
        <v>15</v>
      </c>
      <c r="E628" s="1009">
        <v>1</v>
      </c>
      <c r="F628" s="1089"/>
      <c r="G628" s="1009">
        <v>0.1</v>
      </c>
      <c r="H628" s="1090">
        <f t="shared" si="35"/>
        <v>0</v>
      </c>
    </row>
    <row r="629" spans="2:8" ht="16.5" thickBot="1">
      <c r="B629" s="724"/>
      <c r="C629" s="540"/>
      <c r="D629" s="725"/>
      <c r="E629" s="726"/>
      <c r="F629" s="727"/>
      <c r="G629" s="728"/>
      <c r="H629" s="729"/>
    </row>
    <row r="630" spans="2:8" ht="19.5" customHeight="1" thickBot="1">
      <c r="B630" s="1193" t="s">
        <v>5</v>
      </c>
      <c r="C630" s="1194"/>
      <c r="D630" s="1194"/>
      <c r="E630" s="1194"/>
      <c r="F630" s="1194"/>
      <c r="G630" s="1195"/>
      <c r="H630" s="796">
        <f>ROUND(SUM(H625:H628),0)</f>
        <v>0</v>
      </c>
    </row>
    <row r="632" spans="2:8" ht="15.75" thickBot="1"/>
    <row r="633" spans="2:8" ht="21.75" customHeight="1" thickBot="1">
      <c r="B633" s="731"/>
      <c r="C633" s="1196" t="s">
        <v>560</v>
      </c>
      <c r="D633" s="1159"/>
      <c r="E633" s="1159"/>
      <c r="F633" s="1159"/>
      <c r="G633" s="1197"/>
      <c r="H633" s="732" t="s">
        <v>22</v>
      </c>
    </row>
    <row r="634" spans="2:8" ht="21" customHeight="1" thickBot="1">
      <c r="B634" s="632" t="s">
        <v>381</v>
      </c>
      <c r="C634" s="408" t="s">
        <v>7</v>
      </c>
      <c r="D634" s="369" t="s">
        <v>0</v>
      </c>
      <c r="E634" s="369" t="s">
        <v>8</v>
      </c>
      <c r="F634" s="313" t="s">
        <v>351</v>
      </c>
      <c r="G634" s="314" t="s">
        <v>9</v>
      </c>
      <c r="H634" s="315" t="s">
        <v>352</v>
      </c>
    </row>
    <row r="635" spans="2:8" ht="15.75">
      <c r="B635" s="316"/>
      <c r="C635" s="497"/>
      <c r="D635" s="317" t="s">
        <v>22</v>
      </c>
      <c r="E635" s="318"/>
      <c r="F635" s="381"/>
      <c r="G635" s="420"/>
      <c r="H635" s="382"/>
    </row>
    <row r="636" spans="2:8" ht="15.75">
      <c r="B636" s="319">
        <v>1</v>
      </c>
      <c r="C636" s="502" t="s">
        <v>35</v>
      </c>
      <c r="D636" s="321" t="s">
        <v>13</v>
      </c>
      <c r="E636" s="322">
        <v>1</v>
      </c>
      <c r="F636" s="544"/>
      <c r="G636" s="505">
        <v>0.06</v>
      </c>
      <c r="H636" s="338">
        <f>+(E636*F636)*G636</f>
        <v>0</v>
      </c>
    </row>
    <row r="637" spans="2:8" ht="15.75">
      <c r="B637" s="319">
        <v>2</v>
      </c>
      <c r="C637" s="502" t="s">
        <v>16</v>
      </c>
      <c r="D637" s="321" t="s">
        <v>15</v>
      </c>
      <c r="E637" s="322">
        <v>0.1</v>
      </c>
      <c r="F637" s="544"/>
      <c r="G637" s="505"/>
      <c r="H637" s="338">
        <f>+E637*F637</f>
        <v>0</v>
      </c>
    </row>
    <row r="638" spans="2:8" ht="15.75">
      <c r="B638" s="665">
        <v>3</v>
      </c>
      <c r="C638" s="693" t="s">
        <v>25</v>
      </c>
      <c r="D638" s="470" t="s">
        <v>15</v>
      </c>
      <c r="E638" s="666">
        <v>0.1</v>
      </c>
      <c r="F638" s="695"/>
      <c r="G638" s="730"/>
      <c r="H638" s="448">
        <f>+E638*F638</f>
        <v>0</v>
      </c>
    </row>
    <row r="639" spans="2:8" ht="16.5" thickBot="1">
      <c r="B639" s="324"/>
      <c r="C639" s="506"/>
      <c r="D639" s="326"/>
      <c r="E639" s="327"/>
      <c r="F639" s="545"/>
      <c r="G639" s="509"/>
      <c r="H639" s="432"/>
    </row>
    <row r="640" spans="2:8" ht="19.5" customHeight="1" thickBot="1">
      <c r="B640" s="394" t="s">
        <v>5</v>
      </c>
      <c r="C640" s="395"/>
      <c r="D640" s="457"/>
      <c r="E640" s="457"/>
      <c r="F640" s="395"/>
      <c r="G640" s="458"/>
      <c r="H640" s="343">
        <f>ROUND(SUM(H636:H638),0)</f>
        <v>0</v>
      </c>
    </row>
    <row r="642" spans="2:8" ht="15.75" thickBot="1">
      <c r="C642" s="1198"/>
      <c r="D642" s="1198"/>
      <c r="E642" s="1198"/>
      <c r="F642" s="1198"/>
      <c r="G642" s="1198"/>
    </row>
    <row r="643" spans="2:8" ht="18.75" customHeight="1" thickBot="1">
      <c r="B643" s="671"/>
      <c r="C643" s="1167" t="s">
        <v>561</v>
      </c>
      <c r="D643" s="1167"/>
      <c r="E643" s="1167"/>
      <c r="F643" s="1167"/>
      <c r="G643" s="1167"/>
      <c r="H643" s="712" t="s">
        <v>38</v>
      </c>
    </row>
    <row r="644" spans="2:8" ht="16.5" thickBot="1">
      <c r="B644" s="568" t="s">
        <v>382</v>
      </c>
      <c r="C644" s="313" t="s">
        <v>7</v>
      </c>
      <c r="D644" s="313" t="s">
        <v>0</v>
      </c>
      <c r="E644" s="313" t="s">
        <v>8</v>
      </c>
      <c r="F644" s="313" t="s">
        <v>351</v>
      </c>
      <c r="G644" s="314" t="s">
        <v>9</v>
      </c>
      <c r="H644" s="315" t="s">
        <v>352</v>
      </c>
    </row>
    <row r="645" spans="2:8" ht="20.25">
      <c r="B645" s="353"/>
      <c r="C645" s="733"/>
      <c r="D645" s="734"/>
      <c r="E645" s="735"/>
      <c r="F645" s="736"/>
      <c r="G645" s="363"/>
      <c r="H645" s="364"/>
    </row>
    <row r="646" spans="2:8" ht="30">
      <c r="B646" s="376">
        <v>1</v>
      </c>
      <c r="C646" s="737" t="s">
        <v>44</v>
      </c>
      <c r="D646" s="1079" t="s">
        <v>200</v>
      </c>
      <c r="E646" s="1009">
        <v>13</v>
      </c>
      <c r="F646" s="288"/>
      <c r="G646" s="337"/>
      <c r="H646" s="323">
        <f>+E646*F646</f>
        <v>0</v>
      </c>
    </row>
    <row r="647" spans="2:8" ht="15.75">
      <c r="B647" s="319">
        <v>2</v>
      </c>
      <c r="C647" s="670" t="s">
        <v>67</v>
      </c>
      <c r="D647" s="1079" t="s">
        <v>38</v>
      </c>
      <c r="E647" s="1009">
        <v>1</v>
      </c>
      <c r="F647" s="288"/>
      <c r="G647" s="337">
        <v>1</v>
      </c>
      <c r="H647" s="323">
        <f>+(E647*F647)*G647</f>
        <v>0</v>
      </c>
    </row>
    <row r="648" spans="2:8" ht="15.75">
      <c r="B648" s="319">
        <v>3</v>
      </c>
      <c r="C648" s="670" t="s">
        <v>35</v>
      </c>
      <c r="D648" s="1079" t="s">
        <v>13</v>
      </c>
      <c r="E648" s="1009">
        <v>1</v>
      </c>
      <c r="F648" s="288"/>
      <c r="G648" s="337">
        <v>7.0000000000000007E-2</v>
      </c>
      <c r="H648" s="323">
        <f>+(E648*F648)*G648</f>
        <v>0</v>
      </c>
    </row>
    <row r="649" spans="2:8" ht="15.75">
      <c r="B649" s="665">
        <v>4</v>
      </c>
      <c r="C649" s="673" t="s">
        <v>25</v>
      </c>
      <c r="D649" s="559" t="s">
        <v>15</v>
      </c>
      <c r="E649" s="557">
        <v>0.02</v>
      </c>
      <c r="F649" s="742"/>
      <c r="G649" s="743"/>
      <c r="H649" s="460">
        <f>+E649*F649</f>
        <v>0</v>
      </c>
    </row>
    <row r="650" spans="2:8" ht="16.5" thickBot="1">
      <c r="B650" s="324"/>
      <c r="C650" s="738"/>
      <c r="D650" s="739"/>
      <c r="E650" s="740"/>
      <c r="F650" s="291"/>
      <c r="G650" s="371"/>
      <c r="H650" s="372"/>
    </row>
    <row r="651" spans="2:8" ht="22.5" customHeight="1" thickBot="1">
      <c r="B651" s="394" t="s">
        <v>5</v>
      </c>
      <c r="C651" s="395"/>
      <c r="D651" s="457"/>
      <c r="E651" s="457"/>
      <c r="F651" s="395"/>
      <c r="G651" s="458"/>
      <c r="H651" s="932">
        <f>ROUND(SUM(H646:H649),0)</f>
        <v>0</v>
      </c>
    </row>
    <row r="653" spans="2:8" ht="15.75" thickBot="1"/>
    <row r="654" spans="2:8" ht="24" customHeight="1" thickBot="1">
      <c r="B654" s="671"/>
      <c r="C654" s="1168" t="s">
        <v>469</v>
      </c>
      <c r="D654" s="1169"/>
      <c r="E654" s="1169"/>
      <c r="F654" s="1169"/>
      <c r="G654" s="1170"/>
      <c r="H654" s="732" t="s">
        <v>23</v>
      </c>
    </row>
    <row r="655" spans="2:8" ht="16.5" thickBot="1">
      <c r="B655" s="839" t="s">
        <v>383</v>
      </c>
      <c r="C655" s="649" t="s">
        <v>7</v>
      </c>
      <c r="D655" s="75" t="s">
        <v>0</v>
      </c>
      <c r="E655" s="75" t="s">
        <v>8</v>
      </c>
      <c r="F655" s="75" t="s">
        <v>351</v>
      </c>
      <c r="G655" s="290" t="s">
        <v>9</v>
      </c>
      <c r="H655" s="108" t="s">
        <v>352</v>
      </c>
    </row>
    <row r="656" spans="2:8" ht="15.75">
      <c r="B656" s="353"/>
      <c r="C656" s="781"/>
      <c r="D656" s="782"/>
      <c r="E656" s="783"/>
      <c r="F656" s="804"/>
      <c r="G656" s="785"/>
      <c r="H656" s="933"/>
    </row>
    <row r="657" spans="2:8" ht="15.75">
      <c r="B657" s="319">
        <v>1</v>
      </c>
      <c r="C657" s="502" t="s">
        <v>116</v>
      </c>
      <c r="D657" s="503" t="s">
        <v>31</v>
      </c>
      <c r="E657" s="504">
        <v>1</v>
      </c>
      <c r="F657" s="544"/>
      <c r="G657" s="505">
        <v>1</v>
      </c>
      <c r="H657" s="745">
        <f>E657*F657*G657</f>
        <v>0</v>
      </c>
    </row>
    <row r="658" spans="2:8" ht="15.75">
      <c r="B658" s="319">
        <v>2</v>
      </c>
      <c r="C658" s="502" t="s">
        <v>47</v>
      </c>
      <c r="D658" s="503" t="s">
        <v>31</v>
      </c>
      <c r="E658" s="504">
        <v>11.2</v>
      </c>
      <c r="F658" s="544"/>
      <c r="G658" s="505">
        <v>1</v>
      </c>
      <c r="H658" s="745">
        <f t="shared" ref="H658:H661" si="36">+(E658*F658)*G658</f>
        <v>0</v>
      </c>
    </row>
    <row r="659" spans="2:8" ht="15.75">
      <c r="B659" s="319">
        <v>3</v>
      </c>
      <c r="C659" s="502" t="s">
        <v>24</v>
      </c>
      <c r="D659" s="503" t="s">
        <v>13</v>
      </c>
      <c r="E659" s="504">
        <v>1</v>
      </c>
      <c r="F659" s="544"/>
      <c r="G659" s="505">
        <v>0.15</v>
      </c>
      <c r="H659" s="745">
        <f t="shared" si="36"/>
        <v>0</v>
      </c>
    </row>
    <row r="660" spans="2:8" ht="15.75">
      <c r="B660" s="319">
        <v>4</v>
      </c>
      <c r="C660" s="502" t="s">
        <v>25</v>
      </c>
      <c r="D660" s="503" t="s">
        <v>15</v>
      </c>
      <c r="E660" s="504">
        <v>0.1</v>
      </c>
      <c r="F660" s="544"/>
      <c r="G660" s="505">
        <v>1</v>
      </c>
      <c r="H660" s="745">
        <f t="shared" si="36"/>
        <v>0</v>
      </c>
    </row>
    <row r="661" spans="2:8" ht="15.75">
      <c r="B661" s="319">
        <v>5</v>
      </c>
      <c r="C661" s="502" t="s">
        <v>16</v>
      </c>
      <c r="D661" s="503" t="s">
        <v>15</v>
      </c>
      <c r="E661" s="504">
        <v>0.1</v>
      </c>
      <c r="F661" s="544"/>
      <c r="G661" s="505">
        <v>1</v>
      </c>
      <c r="H661" s="745">
        <f t="shared" si="36"/>
        <v>0</v>
      </c>
    </row>
    <row r="662" spans="2:8" ht="16.5" thickBot="1">
      <c r="B662" s="324"/>
      <c r="C662" s="506"/>
      <c r="D662" s="507"/>
      <c r="E662" s="508"/>
      <c r="F662" s="545"/>
      <c r="G662" s="509"/>
      <c r="H662" s="751"/>
    </row>
    <row r="663" spans="2:8" ht="19.5" customHeight="1" thickBot="1">
      <c r="B663" s="394" t="s">
        <v>5</v>
      </c>
      <c r="C663" s="395"/>
      <c r="D663" s="457"/>
      <c r="E663" s="457"/>
      <c r="F663" s="395"/>
      <c r="G663" s="458"/>
      <c r="H663" s="669">
        <f>ROUND(SUM(H657:H661),0)</f>
        <v>0</v>
      </c>
    </row>
    <row r="665" spans="2:8" ht="15.75" thickBot="1"/>
    <row r="666" spans="2:8" s="1013" customFormat="1" ht="35.25" customHeight="1" thickBot="1">
      <c r="B666" s="1067"/>
      <c r="C666" s="1182" t="s">
        <v>538</v>
      </c>
      <c r="D666" s="1183"/>
      <c r="E666" s="1183"/>
      <c r="F666" s="1183"/>
      <c r="G666" s="1184"/>
      <c r="H666" s="696" t="s">
        <v>22</v>
      </c>
    </row>
    <row r="667" spans="2:8" ht="16.5" thickBot="1">
      <c r="B667" s="632" t="s">
        <v>562</v>
      </c>
      <c r="C667" s="369" t="s">
        <v>7</v>
      </c>
      <c r="D667" s="369" t="s">
        <v>0</v>
      </c>
      <c r="E667" s="369" t="s">
        <v>8</v>
      </c>
      <c r="F667" s="313" t="s">
        <v>351</v>
      </c>
      <c r="G667" s="314" t="s">
        <v>9</v>
      </c>
      <c r="H667" s="315" t="s">
        <v>352</v>
      </c>
    </row>
    <row r="668" spans="2:8" ht="15.75">
      <c r="B668" s="521"/>
      <c r="C668" s="497"/>
      <c r="D668" s="498"/>
      <c r="E668" s="499"/>
      <c r="F668" s="500"/>
      <c r="G668" s="420"/>
      <c r="H668" s="333"/>
    </row>
    <row r="669" spans="2:8" ht="15.75">
      <c r="B669" s="319">
        <v>1</v>
      </c>
      <c r="C669" s="502" t="s">
        <v>563</v>
      </c>
      <c r="D669" s="503" t="s">
        <v>3</v>
      </c>
      <c r="E669" s="504">
        <v>1</v>
      </c>
      <c r="F669" s="288"/>
      <c r="G669" s="422">
        <v>1.03</v>
      </c>
      <c r="H669" s="323">
        <f>+(E669*F669)*G669</f>
        <v>0</v>
      </c>
    </row>
    <row r="670" spans="2:8" ht="15.75">
      <c r="B670" s="319">
        <v>2</v>
      </c>
      <c r="C670" s="502" t="s">
        <v>564</v>
      </c>
      <c r="D670" s="503" t="s">
        <v>18</v>
      </c>
      <c r="E670" s="504">
        <v>0.15</v>
      </c>
      <c r="F670" s="288"/>
      <c r="G670" s="422">
        <v>1.05</v>
      </c>
      <c r="H670" s="323">
        <f>+(E670*F670)*G670</f>
        <v>0</v>
      </c>
    </row>
    <row r="671" spans="2:8" ht="15.75">
      <c r="B671" s="319">
        <v>3</v>
      </c>
      <c r="C671" s="670" t="s">
        <v>24</v>
      </c>
      <c r="D671" s="56" t="s">
        <v>13</v>
      </c>
      <c r="E671" s="1092">
        <v>0.125</v>
      </c>
      <c r="F671" s="288"/>
      <c r="G671" s="337">
        <v>1</v>
      </c>
      <c r="H671" s="323">
        <f>+E671*F671</f>
        <v>0</v>
      </c>
    </row>
    <row r="672" spans="2:8" ht="16.5" thickBot="1">
      <c r="B672" s="324">
        <v>4</v>
      </c>
      <c r="C672" s="506" t="s">
        <v>151</v>
      </c>
      <c r="D672" s="507" t="s">
        <v>111</v>
      </c>
      <c r="E672" s="508">
        <v>0.1</v>
      </c>
      <c r="F672" s="291"/>
      <c r="G672" s="424">
        <v>1</v>
      </c>
      <c r="H672" s="460">
        <f>+(E672*F672)*G672</f>
        <v>0</v>
      </c>
    </row>
    <row r="673" spans="2:8" ht="16.5" thickBot="1">
      <c r="B673" s="394" t="s">
        <v>5</v>
      </c>
      <c r="C673" s="395"/>
      <c r="D673" s="457"/>
      <c r="E673" s="457"/>
      <c r="F673" s="395"/>
      <c r="G673" s="458"/>
      <c r="H673" s="476">
        <f>ROUND(SUM(H669:H672),0)</f>
        <v>0</v>
      </c>
    </row>
    <row r="675" spans="2:8" ht="15.75" thickBot="1"/>
    <row r="676" spans="2:8" ht="22.5" customHeight="1" thickBot="1">
      <c r="B676" s="671"/>
      <c r="C676" s="1158" t="s">
        <v>136</v>
      </c>
      <c r="D676" s="1159"/>
      <c r="E676" s="1159"/>
      <c r="F676" s="1159"/>
      <c r="G676" s="1160"/>
      <c r="H676" s="696" t="s">
        <v>0</v>
      </c>
    </row>
    <row r="677" spans="2:8" ht="19.5" customHeight="1" thickBot="1">
      <c r="B677" s="632" t="s">
        <v>496</v>
      </c>
      <c r="C677" s="369" t="s">
        <v>7</v>
      </c>
      <c r="D677" s="369" t="s">
        <v>0</v>
      </c>
      <c r="E677" s="369" t="s">
        <v>8</v>
      </c>
      <c r="F677" s="313" t="s">
        <v>351</v>
      </c>
      <c r="G677" s="314" t="s">
        <v>9</v>
      </c>
      <c r="H677" s="315" t="s">
        <v>352</v>
      </c>
    </row>
    <row r="678" spans="2:8" ht="15.75">
      <c r="B678" s="521"/>
      <c r="C678" s="497"/>
      <c r="D678" s="498"/>
      <c r="E678" s="499"/>
      <c r="F678" s="500"/>
      <c r="G678" s="420"/>
      <c r="H678" s="333"/>
    </row>
    <row r="679" spans="2:8" ht="15.75">
      <c r="B679" s="319">
        <v>1</v>
      </c>
      <c r="C679" s="502" t="s">
        <v>37</v>
      </c>
      <c r="D679" s="503" t="s">
        <v>56</v>
      </c>
      <c r="E679" s="504">
        <v>2.7937499999999997</v>
      </c>
      <c r="F679" s="288"/>
      <c r="G679" s="422">
        <v>1.05</v>
      </c>
      <c r="H679" s="323">
        <f>+(E679*F679)*G679</f>
        <v>0</v>
      </c>
    </row>
    <row r="680" spans="2:8" ht="15.75">
      <c r="B680" s="319">
        <v>2</v>
      </c>
      <c r="C680" s="502" t="s">
        <v>153</v>
      </c>
      <c r="D680" s="503" t="s">
        <v>56</v>
      </c>
      <c r="E680" s="504">
        <v>0.2</v>
      </c>
      <c r="F680" s="288"/>
      <c r="G680" s="422">
        <v>1.05</v>
      </c>
      <c r="H680" s="323">
        <f>+(E680*F680)*G680</f>
        <v>0</v>
      </c>
    </row>
    <row r="681" spans="2:8" ht="15.75">
      <c r="B681" s="319">
        <v>3</v>
      </c>
      <c r="C681" s="502" t="s">
        <v>63</v>
      </c>
      <c r="D681" s="503" t="s">
        <v>13</v>
      </c>
      <c r="E681" s="504">
        <v>0.2</v>
      </c>
      <c r="F681" s="288"/>
      <c r="G681" s="422">
        <v>1</v>
      </c>
      <c r="H681" s="323">
        <f>+E681*F681</f>
        <v>0</v>
      </c>
    </row>
    <row r="682" spans="2:8" ht="15.75">
      <c r="B682" s="319">
        <v>4</v>
      </c>
      <c r="C682" s="670" t="s">
        <v>24</v>
      </c>
      <c r="D682" s="56" t="s">
        <v>13</v>
      </c>
      <c r="E682" s="62">
        <v>0.111</v>
      </c>
      <c r="F682" s="288"/>
      <c r="G682" s="337">
        <v>1</v>
      </c>
      <c r="H682" s="323">
        <f>+E682*F682</f>
        <v>0</v>
      </c>
    </row>
    <row r="683" spans="2:8" ht="15.75">
      <c r="B683" s="665">
        <v>5</v>
      </c>
      <c r="C683" s="693" t="s">
        <v>536</v>
      </c>
      <c r="D683" s="694" t="s">
        <v>23</v>
      </c>
      <c r="E683" s="746">
        <v>1</v>
      </c>
      <c r="F683" s="742"/>
      <c r="G683" s="471">
        <v>1.03</v>
      </c>
      <c r="H683" s="460">
        <f>+(E683*F683)*G683</f>
        <v>0</v>
      </c>
    </row>
    <row r="684" spans="2:8" ht="16.5" thickBot="1">
      <c r="B684" s="324">
        <v>6</v>
      </c>
      <c r="C684" s="506" t="s">
        <v>151</v>
      </c>
      <c r="D684" s="507" t="s">
        <v>111</v>
      </c>
      <c r="E684" s="508">
        <v>8.3000000000000004E-2</v>
      </c>
      <c r="F684" s="291"/>
      <c r="G684" s="424">
        <v>1</v>
      </c>
      <c r="H684" s="460">
        <f>+(E684*F684)*G684</f>
        <v>0</v>
      </c>
    </row>
    <row r="685" spans="2:8" ht="16.5" thickBot="1">
      <c r="B685" s="394" t="s">
        <v>5</v>
      </c>
      <c r="C685" s="395"/>
      <c r="D685" s="457"/>
      <c r="E685" s="457"/>
      <c r="F685" s="395"/>
      <c r="G685" s="458"/>
      <c r="H685" s="476">
        <f>ROUND(SUM(H679:H684),0)</f>
        <v>0</v>
      </c>
    </row>
    <row r="687" spans="2:8" ht="15.75" thickBot="1"/>
    <row r="688" spans="2:8" ht="23.25" customHeight="1" thickBot="1">
      <c r="B688" s="671"/>
      <c r="C688" s="1161" t="s">
        <v>196</v>
      </c>
      <c r="D688" s="1162"/>
      <c r="E688" s="1162"/>
      <c r="F688" s="1162"/>
      <c r="G688" s="1163"/>
      <c r="H688" s="574" t="s">
        <v>18</v>
      </c>
    </row>
    <row r="689" spans="2:8" ht="18.75" customHeight="1" thickBot="1">
      <c r="B689" s="632" t="s">
        <v>6</v>
      </c>
      <c r="C689" s="369" t="s">
        <v>7</v>
      </c>
      <c r="D689" s="369" t="s">
        <v>0</v>
      </c>
      <c r="E689" s="369" t="s">
        <v>8</v>
      </c>
      <c r="F689" s="313" t="s">
        <v>351</v>
      </c>
      <c r="G689" s="314" t="s">
        <v>9</v>
      </c>
      <c r="H689" s="315" t="s">
        <v>352</v>
      </c>
    </row>
    <row r="690" spans="2:8" ht="15.75">
      <c r="B690" s="691">
        <v>44</v>
      </c>
      <c r="C690" s="752"/>
      <c r="D690" s="55"/>
      <c r="E690" s="753"/>
      <c r="F690" s="500"/>
      <c r="G690" s="426"/>
      <c r="H690" s="333"/>
    </row>
    <row r="691" spans="2:8" ht="15.75">
      <c r="B691" s="427">
        <v>1</v>
      </c>
      <c r="C691" s="502" t="s">
        <v>37</v>
      </c>
      <c r="D691" s="503" t="s">
        <v>18</v>
      </c>
      <c r="E691" s="504">
        <v>1</v>
      </c>
      <c r="F691" s="544"/>
      <c r="G691" s="1093">
        <v>1.03</v>
      </c>
      <c r="H691" s="338">
        <f>+(E691*F691)*G691</f>
        <v>0</v>
      </c>
    </row>
    <row r="692" spans="2:8" ht="15.75">
      <c r="B692" s="427">
        <v>2</v>
      </c>
      <c r="C692" s="502" t="s">
        <v>36</v>
      </c>
      <c r="D692" s="503" t="s">
        <v>18</v>
      </c>
      <c r="E692" s="754">
        <v>0.04</v>
      </c>
      <c r="F692" s="544"/>
      <c r="G692" s="1093">
        <v>1.03</v>
      </c>
      <c r="H692" s="338">
        <f>+(E692*F692)*G692</f>
        <v>0</v>
      </c>
    </row>
    <row r="693" spans="2:8" ht="15.75">
      <c r="B693" s="427">
        <v>3</v>
      </c>
      <c r="C693" s="502" t="s">
        <v>24</v>
      </c>
      <c r="D693" s="503" t="s">
        <v>13</v>
      </c>
      <c r="E693" s="504">
        <v>1</v>
      </c>
      <c r="F693" s="544"/>
      <c r="G693" s="1093">
        <v>0.01</v>
      </c>
      <c r="H693" s="338">
        <f>+(E693*F693)*G693</f>
        <v>0</v>
      </c>
    </row>
    <row r="694" spans="2:8" ht="16.5" thickBot="1">
      <c r="B694" s="431">
        <v>4</v>
      </c>
      <c r="C694" s="360" t="s">
        <v>25</v>
      </c>
      <c r="D694" s="326" t="s">
        <v>15</v>
      </c>
      <c r="E694" s="327">
        <v>0.05</v>
      </c>
      <c r="F694" s="341"/>
      <c r="G694" s="1094"/>
      <c r="H694" s="432">
        <f>+E694*F694</f>
        <v>0</v>
      </c>
    </row>
    <row r="695" spans="2:8" ht="19.5" customHeight="1" thickBot="1">
      <c r="B695" s="328" t="s">
        <v>5</v>
      </c>
      <c r="C695" s="329"/>
      <c r="D695" s="330"/>
      <c r="E695" s="330"/>
      <c r="F695" s="329"/>
      <c r="G695" s="331"/>
      <c r="H695" s="332">
        <f>ROUND(SUM(H691:H694),0)</f>
        <v>0</v>
      </c>
    </row>
    <row r="697" spans="2:8" ht="15.75" thickBot="1"/>
    <row r="698" spans="2:8" ht="32.25" customHeight="1" thickBot="1">
      <c r="B698" s="571" t="s">
        <v>6</v>
      </c>
      <c r="C698" s="1164" t="s">
        <v>497</v>
      </c>
      <c r="D698" s="1165"/>
      <c r="E698" s="1165"/>
      <c r="F698" s="1165"/>
      <c r="G698" s="1166"/>
      <c r="H698" s="574" t="s">
        <v>38</v>
      </c>
    </row>
    <row r="699" spans="2:8" ht="21" customHeight="1" thickBot="1">
      <c r="B699" s="571">
        <v>45</v>
      </c>
      <c r="C699" s="369" t="s">
        <v>7</v>
      </c>
      <c r="D699" s="369" t="s">
        <v>0</v>
      </c>
      <c r="E699" s="369" t="s">
        <v>8</v>
      </c>
      <c r="F699" s="313" t="s">
        <v>351</v>
      </c>
      <c r="G699" s="314" t="s">
        <v>9</v>
      </c>
      <c r="H699" s="315" t="s">
        <v>352</v>
      </c>
    </row>
    <row r="700" spans="2:8" ht="15.75">
      <c r="B700" s="409"/>
      <c r="C700" s="755"/>
      <c r="D700" s="81"/>
      <c r="E700" s="753"/>
      <c r="F700" s="500"/>
      <c r="G700" s="426"/>
      <c r="H700" s="333"/>
    </row>
    <row r="701" spans="2:8" ht="15.75">
      <c r="B701" s="319">
        <v>1</v>
      </c>
      <c r="C701" s="670" t="s">
        <v>438</v>
      </c>
      <c r="D701" s="56" t="s">
        <v>38</v>
      </c>
      <c r="E701" s="504">
        <v>1</v>
      </c>
      <c r="F701" s="544"/>
      <c r="G701" s="422">
        <v>1.05</v>
      </c>
      <c r="H701" s="338">
        <f>+(E701*F701)*G701</f>
        <v>0</v>
      </c>
    </row>
    <row r="702" spans="2:8" ht="15.75">
      <c r="B702" s="319">
        <v>2</v>
      </c>
      <c r="C702" s="670" t="s">
        <v>33</v>
      </c>
      <c r="D702" s="56" t="s">
        <v>13</v>
      </c>
      <c r="E702" s="504">
        <v>1</v>
      </c>
      <c r="F702" s="544"/>
      <c r="G702" s="422">
        <v>0.1</v>
      </c>
      <c r="H702" s="338">
        <f>+(E702*F702)*G702</f>
        <v>0</v>
      </c>
    </row>
    <row r="703" spans="2:8" ht="15.75">
      <c r="B703" s="319">
        <v>3</v>
      </c>
      <c r="C703" s="502" t="s">
        <v>25</v>
      </c>
      <c r="D703" s="503" t="s">
        <v>15</v>
      </c>
      <c r="E703" s="504">
        <v>0.1</v>
      </c>
      <c r="F703" s="544"/>
      <c r="G703" s="422"/>
      <c r="H703" s="338">
        <f>+E703*F703</f>
        <v>0</v>
      </c>
    </row>
    <row r="704" spans="2:8" ht="16.5" thickBot="1">
      <c r="B704" s="324"/>
      <c r="C704" s="360"/>
      <c r="D704" s="326"/>
      <c r="E704" s="327"/>
      <c r="F704" s="341"/>
      <c r="G704" s="424"/>
      <c r="H704" s="448">
        <f>+(E704*F704)*G704</f>
        <v>0</v>
      </c>
    </row>
    <row r="705" spans="2:8" ht="19.5" customHeight="1" thickBot="1">
      <c r="B705" s="328" t="s">
        <v>5</v>
      </c>
      <c r="C705" s="329"/>
      <c r="D705" s="330"/>
      <c r="E705" s="330"/>
      <c r="F705" s="329"/>
      <c r="G705" s="331"/>
      <c r="H705" s="377">
        <f>ROUND(SUM(H701:H704),0)</f>
        <v>0</v>
      </c>
    </row>
    <row r="707" spans="2:8" ht="15.75" thickBot="1"/>
    <row r="708" spans="2:8" s="3" customFormat="1" ht="24" customHeight="1" thickBot="1">
      <c r="B708" s="838"/>
      <c r="C708" s="1167" t="s">
        <v>425</v>
      </c>
      <c r="D708" s="1167"/>
      <c r="E708" s="1167"/>
      <c r="F708" s="1167"/>
      <c r="G708" s="1167"/>
      <c r="H708" s="672" t="s">
        <v>22</v>
      </c>
    </row>
    <row r="709" spans="2:8" ht="19.5" customHeight="1" thickBot="1">
      <c r="B709" s="632" t="s">
        <v>498</v>
      </c>
      <c r="C709" s="85" t="s">
        <v>7</v>
      </c>
      <c r="D709" s="85" t="s">
        <v>0</v>
      </c>
      <c r="E709" s="85" t="s">
        <v>8</v>
      </c>
      <c r="F709" s="75" t="s">
        <v>351</v>
      </c>
      <c r="G709" s="290" t="s">
        <v>9</v>
      </c>
      <c r="H709" s="108" t="s">
        <v>352</v>
      </c>
    </row>
    <row r="710" spans="2:8" ht="15.75">
      <c r="B710" s="521"/>
      <c r="C710" s="836"/>
      <c r="D710" s="498"/>
      <c r="E710" s="499"/>
      <c r="F710" s="500"/>
      <c r="G710" s="501"/>
      <c r="H710" s="837"/>
    </row>
    <row r="711" spans="2:8" ht="15.75">
      <c r="B711" s="1095">
        <v>1</v>
      </c>
      <c r="C711" s="670" t="s">
        <v>52</v>
      </c>
      <c r="D711" s="503" t="s">
        <v>31</v>
      </c>
      <c r="E711" s="504">
        <v>0.5</v>
      </c>
      <c r="F711" s="288"/>
      <c r="G711" s="505"/>
      <c r="H711" s="595">
        <f>+E711*F711</f>
        <v>0</v>
      </c>
    </row>
    <row r="712" spans="2:8" ht="15.75">
      <c r="B712" s="88">
        <v>2</v>
      </c>
      <c r="C712" s="670" t="s">
        <v>48</v>
      </c>
      <c r="D712" s="503" t="s">
        <v>31</v>
      </c>
      <c r="E712" s="504">
        <v>0.25</v>
      </c>
      <c r="F712" s="288"/>
      <c r="G712" s="505"/>
      <c r="H712" s="595">
        <f>+E712*F712</f>
        <v>0</v>
      </c>
    </row>
    <row r="713" spans="2:8" ht="15.75">
      <c r="B713" s="88">
        <v>3</v>
      </c>
      <c r="C713" s="670" t="s">
        <v>51</v>
      </c>
      <c r="D713" s="503" t="s">
        <v>12</v>
      </c>
      <c r="E713" s="504">
        <v>0.1</v>
      </c>
      <c r="F713" s="288"/>
      <c r="G713" s="505"/>
      <c r="H713" s="595">
        <f>+E713*F713</f>
        <v>0</v>
      </c>
    </row>
    <row r="714" spans="2:8" ht="15.75">
      <c r="B714" s="88">
        <v>4</v>
      </c>
      <c r="C714" s="670" t="s">
        <v>20</v>
      </c>
      <c r="D714" s="503" t="s">
        <v>18</v>
      </c>
      <c r="E714" s="504">
        <v>0.2</v>
      </c>
      <c r="F714" s="288"/>
      <c r="G714" s="505">
        <v>1.03</v>
      </c>
      <c r="H714" s="595">
        <f>+(E714*F714)*G714</f>
        <v>0</v>
      </c>
    </row>
    <row r="715" spans="2:8" ht="15.75">
      <c r="B715" s="88">
        <v>5</v>
      </c>
      <c r="C715" s="670" t="s">
        <v>19</v>
      </c>
      <c r="D715" s="503" t="s">
        <v>11</v>
      </c>
      <c r="E715" s="504">
        <v>0.2</v>
      </c>
      <c r="F715" s="288"/>
      <c r="G715" s="505"/>
      <c r="H715" s="595">
        <f>+E715*F715</f>
        <v>0</v>
      </c>
    </row>
    <row r="716" spans="2:8" ht="15.75">
      <c r="B716" s="88">
        <v>6</v>
      </c>
      <c r="C716" s="670" t="s">
        <v>426</v>
      </c>
      <c r="D716" s="503" t="s">
        <v>38</v>
      </c>
      <c r="E716" s="504">
        <v>7.0000000000000007E-2</v>
      </c>
      <c r="F716" s="288"/>
      <c r="G716" s="505">
        <v>1.03</v>
      </c>
      <c r="H716" s="595">
        <f>+E716*F716*G716</f>
        <v>0</v>
      </c>
    </row>
    <row r="717" spans="2:8" ht="15.75">
      <c r="B717" s="88">
        <v>7</v>
      </c>
      <c r="C717" s="670" t="s">
        <v>234</v>
      </c>
      <c r="D717" s="503" t="s">
        <v>13</v>
      </c>
      <c r="E717" s="504">
        <v>1</v>
      </c>
      <c r="F717" s="288"/>
      <c r="G717" s="596">
        <v>7.4999999999999997E-2</v>
      </c>
      <c r="H717" s="595">
        <f>+(E717*F717)*G717</f>
        <v>0</v>
      </c>
    </row>
    <row r="718" spans="2:8" ht="15.75">
      <c r="B718" s="88">
        <v>8</v>
      </c>
      <c r="C718" s="670" t="s">
        <v>25</v>
      </c>
      <c r="D718" s="503" t="s">
        <v>15</v>
      </c>
      <c r="E718" s="504">
        <v>0.1</v>
      </c>
      <c r="F718" s="288"/>
      <c r="G718" s="505"/>
      <c r="H718" s="595">
        <f>+E718*F718</f>
        <v>0</v>
      </c>
    </row>
    <row r="719" spans="2:8" ht="16.5" thickBot="1">
      <c r="B719" s="89"/>
      <c r="C719" s="738"/>
      <c r="D719" s="507"/>
      <c r="E719" s="508"/>
      <c r="F719" s="291"/>
      <c r="G719" s="509"/>
      <c r="H719" s="597"/>
    </row>
    <row r="720" spans="2:8" ht="19.5" customHeight="1" thickBot="1">
      <c r="B720" s="510" t="s">
        <v>5</v>
      </c>
      <c r="C720" s="511"/>
      <c r="D720" s="512"/>
      <c r="E720" s="512"/>
      <c r="F720" s="511"/>
      <c r="G720" s="513"/>
      <c r="H720" s="934">
        <f>ROUND(SUM(H711:H718),0)</f>
        <v>0</v>
      </c>
    </row>
    <row r="721" spans="2:8" ht="19.5" customHeight="1">
      <c r="B721" s="365"/>
      <c r="C721" s="365"/>
      <c r="D721" s="61"/>
      <c r="E721" s="61"/>
      <c r="F721" s="365"/>
      <c r="G721" s="61"/>
      <c r="H721" s="128"/>
    </row>
    <row r="722" spans="2:8" ht="15.75" thickBot="1"/>
    <row r="723" spans="2:8" ht="25.5" customHeight="1" thickBot="1">
      <c r="B723" s="573"/>
      <c r="C723" s="1168" t="s">
        <v>394</v>
      </c>
      <c r="D723" s="1169"/>
      <c r="E723" s="1169"/>
      <c r="F723" s="1169"/>
      <c r="G723" s="1170"/>
      <c r="H723" s="672" t="s">
        <v>22</v>
      </c>
    </row>
    <row r="724" spans="2:8" ht="16.5" thickBot="1">
      <c r="B724" s="632" t="s">
        <v>499</v>
      </c>
      <c r="C724" s="85" t="s">
        <v>7</v>
      </c>
      <c r="D724" s="85" t="s">
        <v>0</v>
      </c>
      <c r="E724" s="85" t="s">
        <v>8</v>
      </c>
      <c r="F724" s="75" t="s">
        <v>351</v>
      </c>
      <c r="G724" s="290" t="s">
        <v>9</v>
      </c>
      <c r="H724" s="108" t="s">
        <v>352</v>
      </c>
    </row>
    <row r="725" spans="2:8" ht="15.75">
      <c r="B725" s="521"/>
      <c r="C725" s="836"/>
      <c r="D725" s="498"/>
      <c r="E725" s="499"/>
      <c r="F725" s="500"/>
      <c r="G725" s="501"/>
      <c r="H725" s="837"/>
    </row>
    <row r="726" spans="2:8" ht="15.75">
      <c r="B726" s="1095">
        <v>1</v>
      </c>
      <c r="C726" s="670" t="s">
        <v>52</v>
      </c>
      <c r="D726" s="503" t="s">
        <v>31</v>
      </c>
      <c r="E726" s="504">
        <v>0.5</v>
      </c>
      <c r="F726" s="288"/>
      <c r="G726" s="505"/>
      <c r="H726" s="595">
        <f>+E726*F726</f>
        <v>0</v>
      </c>
    </row>
    <row r="727" spans="2:8" ht="15.75">
      <c r="B727" s="88">
        <v>2</v>
      </c>
      <c r="C727" s="670" t="s">
        <v>48</v>
      </c>
      <c r="D727" s="503" t="s">
        <v>31</v>
      </c>
      <c r="E727" s="504">
        <v>0.25</v>
      </c>
      <c r="F727" s="288"/>
      <c r="G727" s="505"/>
      <c r="H727" s="595">
        <f>+E727*F727</f>
        <v>0</v>
      </c>
    </row>
    <row r="728" spans="2:8" ht="15.75">
      <c r="B728" s="88">
        <v>3</v>
      </c>
      <c r="C728" s="670" t="s">
        <v>51</v>
      </c>
      <c r="D728" s="503" t="s">
        <v>12</v>
      </c>
      <c r="E728" s="504">
        <v>0.1</v>
      </c>
      <c r="F728" s="288"/>
      <c r="G728" s="505"/>
      <c r="H728" s="595">
        <f>+E728*F728</f>
        <v>0</v>
      </c>
    </row>
    <row r="729" spans="2:8" ht="15.75">
      <c r="B729" s="88">
        <v>4</v>
      </c>
      <c r="C729" s="670" t="s">
        <v>20</v>
      </c>
      <c r="D729" s="503" t="s">
        <v>18</v>
      </c>
      <c r="E729" s="504">
        <v>0.2</v>
      </c>
      <c r="F729" s="288"/>
      <c r="G729" s="1086">
        <v>1.03</v>
      </c>
      <c r="H729" s="595">
        <f>+(E729*F729)*G729</f>
        <v>0</v>
      </c>
    </row>
    <row r="730" spans="2:8" ht="15.75">
      <c r="B730" s="88">
        <v>5</v>
      </c>
      <c r="C730" s="670" t="s">
        <v>19</v>
      </c>
      <c r="D730" s="503" t="s">
        <v>11</v>
      </c>
      <c r="E730" s="504">
        <v>0.2</v>
      </c>
      <c r="F730" s="288"/>
      <c r="G730" s="1086"/>
      <c r="H730" s="595">
        <f>+E730*F730</f>
        <v>0</v>
      </c>
    </row>
    <row r="731" spans="2:8" ht="15.75">
      <c r="B731" s="88">
        <v>6</v>
      </c>
      <c r="C731" s="670" t="s">
        <v>233</v>
      </c>
      <c r="D731" s="503" t="s">
        <v>38</v>
      </c>
      <c r="E731" s="504">
        <v>0.15</v>
      </c>
      <c r="F731" s="288"/>
      <c r="G731" s="1086">
        <v>1.03</v>
      </c>
      <c r="H731" s="595">
        <f>+E731*F731*G731</f>
        <v>0</v>
      </c>
    </row>
    <row r="732" spans="2:8" ht="15.75">
      <c r="B732" s="88">
        <v>7</v>
      </c>
      <c r="C732" s="670" t="s">
        <v>234</v>
      </c>
      <c r="D732" s="503" t="s">
        <v>13</v>
      </c>
      <c r="E732" s="504">
        <v>1</v>
      </c>
      <c r="F732" s="288"/>
      <c r="G732" s="1086">
        <v>7.0000000000000007E-2</v>
      </c>
      <c r="H732" s="595">
        <f>+(E732*F732)*G732</f>
        <v>0</v>
      </c>
    </row>
    <row r="733" spans="2:8" ht="16.5" thickBot="1">
      <c r="B733" s="89">
        <v>8</v>
      </c>
      <c r="C733" s="738" t="s">
        <v>25</v>
      </c>
      <c r="D733" s="507" t="s">
        <v>15</v>
      </c>
      <c r="E733" s="508">
        <v>0.1</v>
      </c>
      <c r="F733" s="291"/>
      <c r="G733" s="509"/>
      <c r="H733" s="597">
        <f>+E733*F733</f>
        <v>0</v>
      </c>
    </row>
    <row r="734" spans="2:8" ht="19.5" customHeight="1" thickBot="1">
      <c r="B734" s="510" t="s">
        <v>5</v>
      </c>
      <c r="C734" s="511"/>
      <c r="D734" s="512"/>
      <c r="E734" s="512"/>
      <c r="F734" s="511"/>
      <c r="G734" s="513"/>
      <c r="H734" s="127">
        <f>ROUND(SUM(H726:H733),0)</f>
        <v>0</v>
      </c>
    </row>
    <row r="736" spans="2:8" ht="15.75" thickBot="1"/>
    <row r="737" spans="2:8" ht="22.5" customHeight="1" thickBot="1">
      <c r="B737" s="632" t="s">
        <v>6</v>
      </c>
      <c r="C737" s="572" t="s">
        <v>7</v>
      </c>
      <c r="D737" s="572" t="s">
        <v>0</v>
      </c>
      <c r="E737" s="572" t="s">
        <v>8</v>
      </c>
      <c r="F737" s="569" t="s">
        <v>351</v>
      </c>
      <c r="G737" s="756" t="s">
        <v>9</v>
      </c>
      <c r="H737" s="570" t="s">
        <v>352</v>
      </c>
    </row>
    <row r="738" spans="2:8" ht="15.75">
      <c r="B738" s="573">
        <v>48</v>
      </c>
      <c r="C738" s="757" t="s">
        <v>429</v>
      </c>
      <c r="D738" s="758" t="s">
        <v>38</v>
      </c>
      <c r="E738" s="935"/>
      <c r="F738" s="936"/>
      <c r="G738" s="937"/>
      <c r="H738" s="938"/>
    </row>
    <row r="739" spans="2:8" ht="30">
      <c r="B739" s="319">
        <v>1</v>
      </c>
      <c r="C739" s="759" t="s">
        <v>26</v>
      </c>
      <c r="D739" s="760" t="s">
        <v>27</v>
      </c>
      <c r="E739" s="761">
        <v>7</v>
      </c>
      <c r="F739" s="542"/>
      <c r="G739" s="762">
        <v>1.03</v>
      </c>
      <c r="H739" s="347">
        <f t="shared" ref="H739:H744" si="37">+(E739*F739)*G739</f>
        <v>0</v>
      </c>
    </row>
    <row r="740" spans="2:8" ht="15.75">
      <c r="B740" s="319">
        <v>2</v>
      </c>
      <c r="C740" s="763" t="s">
        <v>28</v>
      </c>
      <c r="D740" s="760" t="s">
        <v>38</v>
      </c>
      <c r="E740" s="761">
        <v>0.55000000000000004</v>
      </c>
      <c r="F740" s="542"/>
      <c r="G740" s="762">
        <v>1.03</v>
      </c>
      <c r="H740" s="347">
        <f t="shared" si="37"/>
        <v>0</v>
      </c>
    </row>
    <row r="741" spans="2:8" ht="15.75">
      <c r="B741" s="319">
        <v>3</v>
      </c>
      <c r="C741" s="763" t="s">
        <v>202</v>
      </c>
      <c r="D741" s="760" t="s">
        <v>38</v>
      </c>
      <c r="E741" s="761">
        <v>0.84</v>
      </c>
      <c r="F741" s="542"/>
      <c r="G741" s="762">
        <v>1.03</v>
      </c>
      <c r="H741" s="347">
        <f t="shared" si="37"/>
        <v>0</v>
      </c>
    </row>
    <row r="742" spans="2:8" ht="15.75">
      <c r="B742" s="319">
        <v>4</v>
      </c>
      <c r="C742" s="763" t="s">
        <v>39</v>
      </c>
      <c r="D742" s="760" t="s">
        <v>29</v>
      </c>
      <c r="E742" s="761">
        <v>180</v>
      </c>
      <c r="F742" s="542"/>
      <c r="G742" s="762">
        <v>1.03</v>
      </c>
      <c r="H742" s="347">
        <f t="shared" si="37"/>
        <v>0</v>
      </c>
    </row>
    <row r="743" spans="2:8" ht="15.75">
      <c r="B743" s="319">
        <v>5</v>
      </c>
      <c r="C743" s="763" t="s">
        <v>65</v>
      </c>
      <c r="D743" s="760" t="s">
        <v>18</v>
      </c>
      <c r="E743" s="761">
        <v>3</v>
      </c>
      <c r="F743" s="542"/>
      <c r="G743" s="762">
        <v>1.03</v>
      </c>
      <c r="H743" s="347">
        <f t="shared" si="37"/>
        <v>0</v>
      </c>
    </row>
    <row r="744" spans="2:8" ht="15.75">
      <c r="B744" s="319">
        <v>6</v>
      </c>
      <c r="C744" s="763" t="s">
        <v>34</v>
      </c>
      <c r="D744" s="760" t="s">
        <v>13</v>
      </c>
      <c r="E744" s="761">
        <v>1</v>
      </c>
      <c r="F744" s="542"/>
      <c r="G744" s="762">
        <v>0.25</v>
      </c>
      <c r="H744" s="347">
        <f t="shared" si="37"/>
        <v>0</v>
      </c>
    </row>
    <row r="745" spans="2:8" ht="15.75">
      <c r="B745" s="319">
        <v>7</v>
      </c>
      <c r="C745" s="763" t="s">
        <v>25</v>
      </c>
      <c r="D745" s="760" t="s">
        <v>15</v>
      </c>
      <c r="E745" s="761">
        <v>0.1</v>
      </c>
      <c r="F745" s="542"/>
      <c r="G745" s="762">
        <v>1</v>
      </c>
      <c r="H745" s="347">
        <f>+E745*F745</f>
        <v>0</v>
      </c>
    </row>
    <row r="746" spans="2:8" ht="15.75">
      <c r="B746" s="373">
        <v>8</v>
      </c>
      <c r="C746" s="763" t="s">
        <v>511</v>
      </c>
      <c r="D746" s="760" t="s">
        <v>60</v>
      </c>
      <c r="E746" s="761">
        <v>1</v>
      </c>
      <c r="F746" s="542"/>
      <c r="G746" s="762">
        <v>0.4</v>
      </c>
      <c r="H746" s="347">
        <f>+(E746*F746)*G746</f>
        <v>0</v>
      </c>
    </row>
    <row r="747" spans="2:8">
      <c r="B747" s="319">
        <v>9</v>
      </c>
      <c r="C747" s="763" t="s">
        <v>40</v>
      </c>
      <c r="D747" s="1097" t="s">
        <v>13</v>
      </c>
      <c r="E747" s="761">
        <v>1</v>
      </c>
      <c r="F747" s="542"/>
      <c r="G747" s="762">
        <v>0.35</v>
      </c>
      <c r="H747" s="347">
        <f>+E747*F747*G747</f>
        <v>0</v>
      </c>
    </row>
    <row r="748" spans="2:8" ht="16.5" thickBot="1">
      <c r="B748" s="324">
        <v>10</v>
      </c>
      <c r="C748" s="506" t="s">
        <v>21</v>
      </c>
      <c r="D748" s="507" t="s">
        <v>23</v>
      </c>
      <c r="E748" s="508">
        <v>0.3</v>
      </c>
      <c r="F748" s="1098"/>
      <c r="G748" s="1099">
        <v>1</v>
      </c>
      <c r="H748" s="351">
        <f>+E748*F748</f>
        <v>0</v>
      </c>
    </row>
    <row r="749" spans="2:8" ht="21.75" customHeight="1" thickBot="1">
      <c r="B749" s="394" t="s">
        <v>5</v>
      </c>
      <c r="C749" s="395"/>
      <c r="D749" s="457"/>
      <c r="E749" s="457"/>
      <c r="F749" s="395"/>
      <c r="G749" s="458"/>
      <c r="H749" s="1096">
        <f>ROUND(SUM(H739:H748),0)</f>
        <v>0</v>
      </c>
    </row>
    <row r="751" spans="2:8" ht="15.75" thickBot="1"/>
    <row r="752" spans="2:8" ht="21" customHeight="1" thickBot="1">
      <c r="B752" s="632" t="s">
        <v>6</v>
      </c>
      <c r="C752" s="572" t="s">
        <v>7</v>
      </c>
      <c r="D752" s="572" t="s">
        <v>0</v>
      </c>
      <c r="E752" s="572" t="s">
        <v>8</v>
      </c>
      <c r="F752" s="569" t="s">
        <v>351</v>
      </c>
      <c r="G752" s="756" t="s">
        <v>9</v>
      </c>
      <c r="H752" s="570" t="s">
        <v>352</v>
      </c>
    </row>
    <row r="753" spans="2:8" ht="31.5">
      <c r="B753" s="573">
        <v>49</v>
      </c>
      <c r="C753" s="744" t="s">
        <v>567</v>
      </c>
      <c r="D753" s="672" t="s">
        <v>38</v>
      </c>
      <c r="E753" s="499"/>
      <c r="F753" s="500"/>
      <c r="G753" s="501"/>
      <c r="H753" s="837"/>
    </row>
    <row r="754" spans="2:8" ht="30">
      <c r="B754" s="319">
        <v>1</v>
      </c>
      <c r="C754" s="790" t="s">
        <v>26</v>
      </c>
      <c r="D754" s="503" t="s">
        <v>27</v>
      </c>
      <c r="E754" s="504">
        <v>7</v>
      </c>
      <c r="F754" s="542"/>
      <c r="G754" s="422">
        <v>1.03</v>
      </c>
      <c r="H754" s="323">
        <f t="shared" ref="H754:H760" si="38">+(E754*F754)*G754</f>
        <v>0</v>
      </c>
    </row>
    <row r="755" spans="2:8" ht="15.75">
      <c r="B755" s="319">
        <v>2</v>
      </c>
      <c r="C755" s="502" t="s">
        <v>28</v>
      </c>
      <c r="D755" s="503" t="s">
        <v>38</v>
      </c>
      <c r="E755" s="504">
        <v>0.55000000000000004</v>
      </c>
      <c r="F755" s="542"/>
      <c r="G755" s="422">
        <v>1.03</v>
      </c>
      <c r="H755" s="323">
        <f t="shared" si="38"/>
        <v>0</v>
      </c>
    </row>
    <row r="756" spans="2:8" ht="15.75">
      <c r="B756" s="319">
        <v>3</v>
      </c>
      <c r="C756" s="502" t="s">
        <v>215</v>
      </c>
      <c r="D756" s="503" t="s">
        <v>38</v>
      </c>
      <c r="E756" s="504">
        <v>0.84</v>
      </c>
      <c r="F756" s="542"/>
      <c r="G756" s="422">
        <v>1.03</v>
      </c>
      <c r="H756" s="323">
        <f t="shared" si="38"/>
        <v>0</v>
      </c>
    </row>
    <row r="757" spans="2:8" ht="15.75">
      <c r="B757" s="319">
        <v>4</v>
      </c>
      <c r="C757" s="502" t="s">
        <v>39</v>
      </c>
      <c r="D757" s="503" t="s">
        <v>29</v>
      </c>
      <c r="E757" s="504">
        <v>180</v>
      </c>
      <c r="F757" s="542"/>
      <c r="G757" s="422">
        <v>1.03</v>
      </c>
      <c r="H757" s="323">
        <f t="shared" si="38"/>
        <v>0</v>
      </c>
    </row>
    <row r="758" spans="2:8" ht="15.75">
      <c r="B758" s="319">
        <v>5</v>
      </c>
      <c r="C758" s="502" t="s">
        <v>512</v>
      </c>
      <c r="D758" s="503" t="s">
        <v>18</v>
      </c>
      <c r="E758" s="504">
        <v>7</v>
      </c>
      <c r="F758" s="288"/>
      <c r="G758" s="422">
        <v>1.03</v>
      </c>
      <c r="H758" s="323">
        <f t="shared" si="38"/>
        <v>0</v>
      </c>
    </row>
    <row r="759" spans="2:8" ht="15.75">
      <c r="B759" s="319">
        <v>6</v>
      </c>
      <c r="C759" s="502" t="s">
        <v>513</v>
      </c>
      <c r="D759" s="503" t="s">
        <v>60</v>
      </c>
      <c r="E759" s="504">
        <v>1</v>
      </c>
      <c r="F759" s="542"/>
      <c r="G759" s="422">
        <v>0.3</v>
      </c>
      <c r="H759" s="323">
        <f t="shared" si="38"/>
        <v>0</v>
      </c>
    </row>
    <row r="760" spans="2:8" ht="15.75">
      <c r="B760" s="319">
        <v>7</v>
      </c>
      <c r="C760" s="502" t="s">
        <v>34</v>
      </c>
      <c r="D760" s="503" t="s">
        <v>13</v>
      </c>
      <c r="E760" s="504">
        <v>1</v>
      </c>
      <c r="F760" s="288"/>
      <c r="G760" s="422">
        <v>0.25</v>
      </c>
      <c r="H760" s="323">
        <f t="shared" si="38"/>
        <v>0</v>
      </c>
    </row>
    <row r="761" spans="2:8" ht="15.75">
      <c r="B761" s="319">
        <v>8</v>
      </c>
      <c r="C761" s="502" t="s">
        <v>25</v>
      </c>
      <c r="D761" s="503" t="s">
        <v>15</v>
      </c>
      <c r="E761" s="504">
        <v>0.1</v>
      </c>
      <c r="F761" s="288"/>
      <c r="G761" s="422">
        <v>1</v>
      </c>
      <c r="H761" s="323">
        <f>+E761*F761</f>
        <v>0</v>
      </c>
    </row>
    <row r="762" spans="2:8" ht="15.75">
      <c r="B762" s="319">
        <v>9</v>
      </c>
      <c r="C762" s="502" t="s">
        <v>40</v>
      </c>
      <c r="D762" s="503" t="s">
        <v>13</v>
      </c>
      <c r="E762" s="504">
        <v>1</v>
      </c>
      <c r="F762" s="542"/>
      <c r="G762" s="422">
        <v>0.3</v>
      </c>
      <c r="H762" s="338">
        <f>+(E762*F762)*G762</f>
        <v>0</v>
      </c>
    </row>
    <row r="763" spans="2:8" ht="16.5" thickBot="1">
      <c r="B763" s="324">
        <v>10</v>
      </c>
      <c r="C763" s="506" t="s">
        <v>21</v>
      </c>
      <c r="D763" s="507" t="s">
        <v>23</v>
      </c>
      <c r="E763" s="508">
        <v>0.3</v>
      </c>
      <c r="F763" s="764"/>
      <c r="G763" s="424">
        <v>1</v>
      </c>
      <c r="H763" s="448">
        <f>+E763*F763</f>
        <v>0</v>
      </c>
    </row>
    <row r="764" spans="2:8" ht="21" customHeight="1" thickBot="1">
      <c r="B764" s="328" t="s">
        <v>5</v>
      </c>
      <c r="C764" s="329"/>
      <c r="D764" s="330"/>
      <c r="E764" s="330"/>
      <c r="F764" s="329"/>
      <c r="G764" s="331"/>
      <c r="H764" s="377">
        <f>ROUND(SUM(H754:H763),0)</f>
        <v>0</v>
      </c>
    </row>
    <row r="766" spans="2:8" ht="15.75" thickBot="1"/>
    <row r="767" spans="2:8" ht="19.5" customHeight="1" thickBot="1">
      <c r="B767" s="839" t="s">
        <v>6</v>
      </c>
      <c r="C767" s="569" t="s">
        <v>7</v>
      </c>
      <c r="D767" s="569" t="s">
        <v>0</v>
      </c>
      <c r="E767" s="569" t="s">
        <v>8</v>
      </c>
      <c r="F767" s="569" t="s">
        <v>351</v>
      </c>
      <c r="G767" s="756" t="s">
        <v>9</v>
      </c>
      <c r="H767" s="570" t="s">
        <v>352</v>
      </c>
    </row>
    <row r="768" spans="2:8" ht="31.5">
      <c r="B768" s="774">
        <v>59</v>
      </c>
      <c r="C768" s="769" t="s">
        <v>68</v>
      </c>
      <c r="D768" s="770" t="s">
        <v>31</v>
      </c>
      <c r="E768" s="940"/>
      <c r="F768" s="941"/>
      <c r="G768" s="942"/>
      <c r="H768" s="943"/>
    </row>
    <row r="769" spans="2:8">
      <c r="B769" s="319">
        <v>1</v>
      </c>
      <c r="C769" s="670" t="s">
        <v>115</v>
      </c>
      <c r="D769" s="321" t="s">
        <v>23</v>
      </c>
      <c r="E769" s="354">
        <v>1</v>
      </c>
      <c r="F769" s="346"/>
      <c r="G769" s="503">
        <f>0.08*1.5</f>
        <v>0.12</v>
      </c>
      <c r="H769" s="347">
        <f>+(E769*F769)*G769</f>
        <v>0</v>
      </c>
    </row>
    <row r="770" spans="2:8">
      <c r="B770" s="319">
        <v>2</v>
      </c>
      <c r="C770" s="502" t="s">
        <v>53</v>
      </c>
      <c r="D770" s="321" t="s">
        <v>22</v>
      </c>
      <c r="E770" s="354">
        <f>1.4*1</f>
        <v>1.4</v>
      </c>
      <c r="F770" s="357"/>
      <c r="G770" s="321">
        <v>1.1000000000000001</v>
      </c>
      <c r="H770" s="347">
        <f>+(E770*F770)*G770</f>
        <v>0</v>
      </c>
    </row>
    <row r="771" spans="2:8">
      <c r="B771" s="319">
        <v>3</v>
      </c>
      <c r="C771" s="502" t="s">
        <v>42</v>
      </c>
      <c r="D771" s="321" t="s">
        <v>13</v>
      </c>
      <c r="E771" s="354">
        <v>1</v>
      </c>
      <c r="F771" s="357"/>
      <c r="G771" s="359">
        <v>0.05</v>
      </c>
      <c r="H771" s="347">
        <f>+(E771*F771)*G771</f>
        <v>0</v>
      </c>
    </row>
    <row r="772" spans="2:8" ht="15.75" thickBot="1">
      <c r="B772" s="324">
        <v>4</v>
      </c>
      <c r="C772" s="506" t="s">
        <v>25</v>
      </c>
      <c r="D772" s="326" t="s">
        <v>15</v>
      </c>
      <c r="E772" s="361">
        <v>0.1</v>
      </c>
      <c r="F772" s="362"/>
      <c r="G772" s="326">
        <v>1</v>
      </c>
      <c r="H772" s="351">
        <f>+E772*F772</f>
        <v>0</v>
      </c>
    </row>
    <row r="773" spans="2:8" ht="16.5" thickBot="1">
      <c r="B773" s="328" t="s">
        <v>5</v>
      </c>
      <c r="C773" s="329"/>
      <c r="D773" s="330"/>
      <c r="E773" s="330"/>
      <c r="F773" s="329"/>
      <c r="G773" s="331"/>
      <c r="H773" s="352">
        <f>ROUND(SUM(H769:H772),0)</f>
        <v>0</v>
      </c>
    </row>
    <row r="775" spans="2:8" ht="15.75" thickBot="1"/>
    <row r="776" spans="2:8" ht="21" customHeight="1" thickBot="1">
      <c r="B776" s="839" t="s">
        <v>6</v>
      </c>
      <c r="C776" s="840" t="s">
        <v>7</v>
      </c>
      <c r="D776" s="791" t="s">
        <v>0</v>
      </c>
      <c r="E776" s="569" t="s">
        <v>8</v>
      </c>
      <c r="F776" s="569" t="s">
        <v>351</v>
      </c>
      <c r="G776" s="756" t="s">
        <v>9</v>
      </c>
      <c r="H776" s="570" t="s">
        <v>352</v>
      </c>
    </row>
    <row r="777" spans="2:8" ht="31.5">
      <c r="B777" s="842">
        <v>60</v>
      </c>
      <c r="C777" s="841" t="s">
        <v>114</v>
      </c>
      <c r="D777" s="530" t="s">
        <v>31</v>
      </c>
      <c r="E777" s="530"/>
      <c r="F777" s="777"/>
      <c r="G777" s="530"/>
      <c r="H777" s="939"/>
    </row>
    <row r="778" spans="2:8">
      <c r="B778" s="319">
        <v>1</v>
      </c>
      <c r="C778" s="344" t="s">
        <v>198</v>
      </c>
      <c r="D778" s="334" t="s">
        <v>31</v>
      </c>
      <c r="E778" s="345">
        <v>2</v>
      </c>
      <c r="F778" s="346"/>
      <c r="G778" s="93">
        <f>0.5*3</f>
        <v>1.5</v>
      </c>
      <c r="H778" s="347">
        <f>+(E778*F778)*G778</f>
        <v>0</v>
      </c>
    </row>
    <row r="779" spans="2:8">
      <c r="B779" s="319">
        <v>2</v>
      </c>
      <c r="C779" s="344" t="s">
        <v>28</v>
      </c>
      <c r="D779" s="334" t="s">
        <v>38</v>
      </c>
      <c r="E779" s="1100">
        <v>8.0000000000000002E-3</v>
      </c>
      <c r="F779" s="346"/>
      <c r="G779" s="93">
        <v>1.03</v>
      </c>
      <c r="H779" s="347">
        <f>+(E779*F779)*G779</f>
        <v>0</v>
      </c>
    </row>
    <row r="780" spans="2:8">
      <c r="B780" s="319">
        <v>3</v>
      </c>
      <c r="C780" s="344" t="s">
        <v>115</v>
      </c>
      <c r="D780" s="334" t="s">
        <v>23</v>
      </c>
      <c r="E780" s="345">
        <v>1</v>
      </c>
      <c r="F780" s="346"/>
      <c r="G780" s="93">
        <v>0.04</v>
      </c>
      <c r="H780" s="347">
        <f>+(E780*F780)*G780</f>
        <v>0</v>
      </c>
    </row>
    <row r="781" spans="2:8" ht="15.75" thickBot="1">
      <c r="B781" s="324">
        <v>4</v>
      </c>
      <c r="C781" s="348" t="s">
        <v>42</v>
      </c>
      <c r="D781" s="339" t="s">
        <v>13</v>
      </c>
      <c r="E781" s="349">
        <v>1</v>
      </c>
      <c r="F781" s="350"/>
      <c r="G781" s="124">
        <f>0.02*3</f>
        <v>0.06</v>
      </c>
      <c r="H781" s="351">
        <f>+(E781*F781)*G781</f>
        <v>0</v>
      </c>
    </row>
    <row r="782" spans="2:8" ht="19.5" customHeight="1" thickBot="1">
      <c r="B782" s="328" t="s">
        <v>5</v>
      </c>
      <c r="C782" s="329"/>
      <c r="D782" s="330"/>
      <c r="E782" s="330"/>
      <c r="F782" s="329"/>
      <c r="G782" s="331"/>
      <c r="H782" s="352">
        <f>ROUND(SUM(H778:H781),0)</f>
        <v>0</v>
      </c>
    </row>
    <row r="784" spans="2:8" ht="15.75" thickBot="1"/>
    <row r="785" spans="2:8" ht="19.5" customHeight="1" thickBot="1">
      <c r="B785" s="632" t="s">
        <v>6</v>
      </c>
      <c r="C785" s="572" t="s">
        <v>7</v>
      </c>
      <c r="D785" s="572" t="s">
        <v>0</v>
      </c>
      <c r="E785" s="572" t="s">
        <v>8</v>
      </c>
      <c r="F785" s="569" t="s">
        <v>351</v>
      </c>
      <c r="G785" s="756" t="s">
        <v>9</v>
      </c>
      <c r="H785" s="570" t="s">
        <v>352</v>
      </c>
    </row>
    <row r="786" spans="2:8" ht="21" customHeight="1">
      <c r="B786" s="773">
        <v>61</v>
      </c>
      <c r="C786" s="843" t="s">
        <v>156</v>
      </c>
      <c r="D786" s="749" t="s">
        <v>31</v>
      </c>
      <c r="E786" s="747"/>
      <c r="F786" s="748"/>
      <c r="G786" s="749"/>
      <c r="H786" s="750"/>
    </row>
    <row r="787" spans="2:8" ht="15.75">
      <c r="B787" s="319">
        <v>1</v>
      </c>
      <c r="C787" s="670" t="s">
        <v>50</v>
      </c>
      <c r="D787" s="422" t="s">
        <v>23</v>
      </c>
      <c r="E787" s="322">
        <v>1.5</v>
      </c>
      <c r="F787" s="335"/>
      <c r="G787" s="422">
        <v>0.08</v>
      </c>
      <c r="H787" s="338">
        <f>+(E787*F787)*G787</f>
        <v>0</v>
      </c>
    </row>
    <row r="788" spans="2:8" ht="15.75">
      <c r="B788" s="319">
        <v>2</v>
      </c>
      <c r="C788" s="670" t="s">
        <v>51</v>
      </c>
      <c r="D788" s="422" t="s">
        <v>157</v>
      </c>
      <c r="E788" s="322">
        <v>0.5</v>
      </c>
      <c r="F788" s="335"/>
      <c r="G788" s="422"/>
      <c r="H788" s="338">
        <f>+E788*F788</f>
        <v>0</v>
      </c>
    </row>
    <row r="789" spans="2:8" ht="15.75">
      <c r="B789" s="319">
        <v>3</v>
      </c>
      <c r="C789" s="502" t="s">
        <v>42</v>
      </c>
      <c r="D789" s="422" t="s">
        <v>13</v>
      </c>
      <c r="E789" s="322">
        <v>1</v>
      </c>
      <c r="F789" s="335"/>
      <c r="G789" s="443">
        <v>0.08</v>
      </c>
      <c r="H789" s="338">
        <f>+(E789*F789)*G789</f>
        <v>0</v>
      </c>
    </row>
    <row r="790" spans="2:8" ht="16.5" thickBot="1">
      <c r="B790" s="324">
        <v>4</v>
      </c>
      <c r="C790" s="502" t="s">
        <v>25</v>
      </c>
      <c r="D790" s="422" t="s">
        <v>15</v>
      </c>
      <c r="E790" s="322">
        <v>0.1</v>
      </c>
      <c r="F790" s="341"/>
      <c r="G790" s="422"/>
      <c r="H790" s="432">
        <f>+E790*F790</f>
        <v>0</v>
      </c>
    </row>
    <row r="791" spans="2:8" ht="19.5" customHeight="1" thickBot="1">
      <c r="B791" s="328" t="s">
        <v>5</v>
      </c>
      <c r="C791" s="329"/>
      <c r="D791" s="330"/>
      <c r="E791" s="330"/>
      <c r="F791" s="329"/>
      <c r="G791" s="331"/>
      <c r="H791" s="944">
        <f>ROUND(SUM(H787:H790),0)</f>
        <v>0</v>
      </c>
    </row>
    <row r="793" spans="2:8" ht="15.75" thickBot="1"/>
    <row r="794" spans="2:8" ht="19.5" customHeight="1" thickBot="1">
      <c r="B794" s="568" t="s">
        <v>6</v>
      </c>
      <c r="C794" s="569" t="s">
        <v>7</v>
      </c>
      <c r="D794" s="775" t="s">
        <v>0</v>
      </c>
      <c r="E794" s="775" t="s">
        <v>8</v>
      </c>
      <c r="F794" s="569" t="s">
        <v>351</v>
      </c>
      <c r="G794" s="756" t="s">
        <v>9</v>
      </c>
      <c r="H794" s="570" t="s">
        <v>352</v>
      </c>
    </row>
    <row r="795" spans="2:8" ht="19.5" customHeight="1" thickBot="1">
      <c r="B795" s="774">
        <v>62</v>
      </c>
      <c r="C795" s="771" t="s">
        <v>70</v>
      </c>
      <c r="D795" s="775" t="s">
        <v>0</v>
      </c>
      <c r="E795" s="734"/>
      <c r="F795" s="778"/>
      <c r="G795" s="734"/>
      <c r="H795" s="780"/>
    </row>
    <row r="796" spans="2:8" ht="15.75">
      <c r="B796" s="528"/>
      <c r="C796" s="777"/>
      <c r="D796" s="530"/>
      <c r="E796" s="734"/>
      <c r="F796" s="778"/>
      <c r="G796" s="734"/>
      <c r="H796" s="780"/>
    </row>
    <row r="797" spans="2:8" ht="15.75">
      <c r="B797" s="319">
        <v>1</v>
      </c>
      <c r="C797" s="320" t="s">
        <v>70</v>
      </c>
      <c r="D797" s="334" t="s">
        <v>23</v>
      </c>
      <c r="E797" s="389">
        <v>1</v>
      </c>
      <c r="F797" s="386"/>
      <c r="G797" s="336"/>
      <c r="H797" s="387">
        <f>+E797*F797</f>
        <v>0</v>
      </c>
    </row>
    <row r="798" spans="2:8" ht="15.75">
      <c r="B798" s="319">
        <v>2</v>
      </c>
      <c r="C798" s="320" t="s">
        <v>24</v>
      </c>
      <c r="D798" s="391" t="s">
        <v>13</v>
      </c>
      <c r="E798" s="337">
        <v>1</v>
      </c>
      <c r="F798" s="390"/>
      <c r="G798" s="336">
        <v>0.2</v>
      </c>
      <c r="H798" s="387">
        <f>+(E798*F798)*G798</f>
        <v>0</v>
      </c>
    </row>
    <row r="799" spans="2:8" ht="16.5" thickBot="1">
      <c r="B799" s="319">
        <v>3</v>
      </c>
      <c r="C799" s="325" t="s">
        <v>25</v>
      </c>
      <c r="D799" s="391" t="s">
        <v>15</v>
      </c>
      <c r="E799" s="340">
        <v>0.1</v>
      </c>
      <c r="F799" s="392"/>
      <c r="G799" s="340"/>
      <c r="H799" s="393">
        <f>+E799*F799</f>
        <v>0</v>
      </c>
    </row>
    <row r="800" spans="2:8" ht="19.5" customHeight="1" thickBot="1">
      <c r="B800" s="328" t="s">
        <v>5</v>
      </c>
      <c r="C800" s="329"/>
      <c r="D800" s="330"/>
      <c r="E800" s="330"/>
      <c r="F800" s="329"/>
      <c r="G800" s="331"/>
      <c r="H800" s="396">
        <f>ROUND(SUM(H795:H799),0)</f>
        <v>0</v>
      </c>
    </row>
    <row r="802" spans="2:8" ht="15.75" thickBot="1"/>
    <row r="803" spans="2:8" ht="16.5" thickBot="1">
      <c r="B803" s="632" t="s">
        <v>6</v>
      </c>
      <c r="C803" s="572" t="s">
        <v>7</v>
      </c>
      <c r="D803" s="572" t="s">
        <v>0</v>
      </c>
      <c r="E803" s="572" t="s">
        <v>8</v>
      </c>
      <c r="F803" s="569" t="s">
        <v>351</v>
      </c>
      <c r="G803" s="756" t="s">
        <v>9</v>
      </c>
      <c r="H803" s="570" t="s">
        <v>352</v>
      </c>
    </row>
    <row r="804" spans="2:8" ht="16.5" thickBot="1">
      <c r="B804" s="1068">
        <v>63</v>
      </c>
      <c r="C804" s="1070" t="s">
        <v>507</v>
      </c>
      <c r="D804" s="1069" t="s">
        <v>0</v>
      </c>
      <c r="E804" s="753"/>
      <c r="F804" s="945"/>
      <c r="G804" s="753"/>
      <c r="H804" s="946"/>
    </row>
    <row r="805" spans="2:8" ht="15.75">
      <c r="B805" s="776"/>
      <c r="C805" s="777"/>
      <c r="D805" s="530"/>
      <c r="E805" s="734"/>
      <c r="F805" s="778"/>
      <c r="G805" s="734"/>
      <c r="H805" s="779"/>
    </row>
    <row r="806" spans="2:8" ht="15.75">
      <c r="B806" s="427">
        <v>1</v>
      </c>
      <c r="C806" s="670" t="s">
        <v>39</v>
      </c>
      <c r="D806" s="334" t="s">
        <v>29</v>
      </c>
      <c r="E806" s="337">
        <v>1</v>
      </c>
      <c r="F806" s="411"/>
      <c r="G806" s="428">
        <v>1</v>
      </c>
      <c r="H806" s="323">
        <f>+(E806*F806)*G806</f>
        <v>0</v>
      </c>
    </row>
    <row r="807" spans="2:8" ht="15.75">
      <c r="B807" s="427">
        <v>2</v>
      </c>
      <c r="C807" s="670" t="s">
        <v>49</v>
      </c>
      <c r="D807" s="334" t="s">
        <v>11</v>
      </c>
      <c r="E807" s="337">
        <v>1</v>
      </c>
      <c r="F807" s="335"/>
      <c r="G807" s="429">
        <v>1.4285714285714285E-2</v>
      </c>
      <c r="H807" s="323">
        <f>+(E807*F807)*G807</f>
        <v>0</v>
      </c>
    </row>
    <row r="808" spans="2:8" ht="15.75">
      <c r="B808" s="427">
        <v>3</v>
      </c>
      <c r="C808" s="670" t="s">
        <v>43</v>
      </c>
      <c r="D808" s="334" t="s">
        <v>13</v>
      </c>
      <c r="E808" s="337">
        <v>1</v>
      </c>
      <c r="F808" s="368"/>
      <c r="G808" s="336">
        <v>0.04</v>
      </c>
      <c r="H808" s="323">
        <f>+(E808*F808)*G808</f>
        <v>0</v>
      </c>
    </row>
    <row r="809" spans="2:8" ht="16.5" thickBot="1">
      <c r="B809" s="431">
        <v>4</v>
      </c>
      <c r="C809" s="738" t="s">
        <v>61</v>
      </c>
      <c r="D809" s="339" t="s">
        <v>13</v>
      </c>
      <c r="E809" s="371">
        <v>1</v>
      </c>
      <c r="F809" s="341"/>
      <c r="G809" s="340">
        <v>0.04</v>
      </c>
      <c r="H809" s="432">
        <f>+(E809*F809)*G809</f>
        <v>0</v>
      </c>
    </row>
    <row r="810" spans="2:8" ht="16.5" thickBot="1">
      <c r="B810" s="328" t="s">
        <v>5</v>
      </c>
      <c r="C810" s="329"/>
      <c r="D810" s="330"/>
      <c r="E810" s="330"/>
      <c r="F810" s="329"/>
      <c r="G810" s="331"/>
      <c r="H810" s="650">
        <f>ROUND(SUM(H806:H809),0)</f>
        <v>0</v>
      </c>
    </row>
    <row r="811" spans="2:8" ht="15.75">
      <c r="B811" s="397"/>
      <c r="C811" s="397"/>
      <c r="D811" s="398"/>
      <c r="E811" s="398"/>
      <c r="F811" s="397"/>
      <c r="G811" s="398"/>
      <c r="H811" s="1119"/>
    </row>
    <row r="812" spans="2:8" ht="15.75" thickBot="1"/>
    <row r="813" spans="2:8" ht="16.5" thickBot="1">
      <c r="B813" s="819" t="s">
        <v>6</v>
      </c>
      <c r="C813" s="568" t="s">
        <v>7</v>
      </c>
      <c r="D813" s="569" t="s">
        <v>0</v>
      </c>
      <c r="E813" s="569" t="s">
        <v>8</v>
      </c>
      <c r="F813" s="569" t="s">
        <v>351</v>
      </c>
      <c r="G813" s="756" t="s">
        <v>9</v>
      </c>
      <c r="H813" s="570" t="s">
        <v>352</v>
      </c>
    </row>
    <row r="814" spans="2:8" ht="32.25" thickBot="1">
      <c r="B814" s="819">
        <v>64</v>
      </c>
      <c r="C814" s="1117" t="s">
        <v>571</v>
      </c>
      <c r="D814" s="1118" t="s">
        <v>23</v>
      </c>
      <c r="E814" s="947"/>
      <c r="F814" s="736"/>
      <c r="G814" s="735"/>
      <c r="H814" s="786"/>
    </row>
    <row r="815" spans="2:8" ht="15.75">
      <c r="B815" s="948">
        <v>1</v>
      </c>
      <c r="C815" s="69" t="s">
        <v>572</v>
      </c>
      <c r="D815" s="798" t="s">
        <v>23</v>
      </c>
      <c r="E815" s="531">
        <v>1</v>
      </c>
      <c r="F815" s="288"/>
      <c r="G815" s="531">
        <v>1</v>
      </c>
      <c r="H815" s="323">
        <f>+E815*F815</f>
        <v>0</v>
      </c>
    </row>
    <row r="816" spans="2:8" ht="15.75">
      <c r="B816" s="367">
        <v>2</v>
      </c>
      <c r="C816" s="949" t="s">
        <v>43</v>
      </c>
      <c r="D816" s="62" t="s">
        <v>13</v>
      </c>
      <c r="E816" s="531">
        <v>1</v>
      </c>
      <c r="F816" s="288"/>
      <c r="G816" s="531">
        <v>0.05</v>
      </c>
      <c r="H816" s="323">
        <f>E816*F816*G816</f>
        <v>0</v>
      </c>
    </row>
    <row r="817" spans="2:8" ht="16.5" thickBot="1">
      <c r="B817" s="1116"/>
      <c r="C817" s="673"/>
      <c r="D817" s="556"/>
      <c r="E817" s="741"/>
      <c r="F817" s="742"/>
      <c r="G817" s="741"/>
      <c r="H817" s="460"/>
    </row>
    <row r="818" spans="2:8" ht="16.5" thickBot="1">
      <c r="B818" s="328" t="s">
        <v>5</v>
      </c>
      <c r="C818" s="329"/>
      <c r="D818" s="330"/>
      <c r="E818" s="330"/>
      <c r="F818" s="329"/>
      <c r="G818" s="331"/>
      <c r="H818" s="332">
        <f>ROUND(SUM(H814:H817),0)</f>
        <v>0</v>
      </c>
    </row>
    <row r="820" spans="2:8" ht="15.75" thickBot="1"/>
    <row r="821" spans="2:8" ht="21.75" customHeight="1" thickBot="1">
      <c r="B821" s="772" t="s">
        <v>6</v>
      </c>
      <c r="C821" s="569" t="s">
        <v>7</v>
      </c>
      <c r="D821" s="569" t="s">
        <v>0</v>
      </c>
      <c r="E821" s="569" t="s">
        <v>8</v>
      </c>
      <c r="F821" s="569" t="s">
        <v>351</v>
      </c>
      <c r="G821" s="756" t="s">
        <v>9</v>
      </c>
      <c r="H821" s="570" t="s">
        <v>352</v>
      </c>
    </row>
    <row r="822" spans="2:8" ht="22.5" customHeight="1" thickBot="1">
      <c r="B822" s="819">
        <v>65</v>
      </c>
      <c r="C822" s="950" t="s">
        <v>118</v>
      </c>
      <c r="D822" s="951" t="s">
        <v>38</v>
      </c>
      <c r="E822" s="947"/>
      <c r="F822" s="736"/>
      <c r="G822" s="735"/>
      <c r="H822" s="786"/>
    </row>
    <row r="823" spans="2:8" ht="15.75">
      <c r="B823" s="948">
        <v>1</v>
      </c>
      <c r="C823" s="949" t="s">
        <v>14</v>
      </c>
      <c r="D823" s="798" t="s">
        <v>15</v>
      </c>
      <c r="E823" s="531">
        <v>0.1</v>
      </c>
      <c r="F823" s="288"/>
      <c r="G823" s="531"/>
      <c r="H823" s="323">
        <f>+E823*F823</f>
        <v>0</v>
      </c>
    </row>
    <row r="824" spans="2:8" ht="15.75">
      <c r="B824" s="367">
        <v>2</v>
      </c>
      <c r="C824" s="670" t="s">
        <v>16</v>
      </c>
      <c r="D824" s="62" t="s">
        <v>15</v>
      </c>
      <c r="E824" s="531">
        <v>0.2</v>
      </c>
      <c r="F824" s="288"/>
      <c r="G824" s="531"/>
      <c r="H824" s="323">
        <f>+E824*F824</f>
        <v>0</v>
      </c>
    </row>
    <row r="825" spans="2:8" ht="16.5" thickBot="1">
      <c r="B825" s="370">
        <v>3</v>
      </c>
      <c r="C825" s="738" t="s">
        <v>42</v>
      </c>
      <c r="D825" s="739" t="s">
        <v>13</v>
      </c>
      <c r="E825" s="740">
        <v>1</v>
      </c>
      <c r="F825" s="291"/>
      <c r="G825" s="740">
        <v>0.35</v>
      </c>
      <c r="H825" s="372">
        <f>+(E825*F825)*G825</f>
        <v>0</v>
      </c>
    </row>
    <row r="826" spans="2:8" ht="21.75" customHeight="1" thickBot="1">
      <c r="B826" s="328" t="s">
        <v>5</v>
      </c>
      <c r="C826" s="329"/>
      <c r="D826" s="330"/>
      <c r="E826" s="330"/>
      <c r="F826" s="329"/>
      <c r="G826" s="331"/>
      <c r="H826" s="332">
        <f>ROUND(SUM(H822:H825),0)</f>
        <v>0</v>
      </c>
    </row>
    <row r="828" spans="2:8" ht="15.75" thickBot="1"/>
    <row r="829" spans="2:8" ht="21" customHeight="1" thickBot="1">
      <c r="B829" s="632" t="s">
        <v>6</v>
      </c>
      <c r="C829" s="572" t="s">
        <v>7</v>
      </c>
      <c r="D829" s="572" t="s">
        <v>0</v>
      </c>
      <c r="E829" s="572" t="s">
        <v>8</v>
      </c>
      <c r="F829" s="569" t="s">
        <v>351</v>
      </c>
      <c r="G829" s="756" t="s">
        <v>9</v>
      </c>
      <c r="H829" s="570" t="s">
        <v>352</v>
      </c>
    </row>
    <row r="830" spans="2:8" ht="31.5">
      <c r="B830" s="573">
        <v>66</v>
      </c>
      <c r="C830" s="744" t="s">
        <v>477</v>
      </c>
      <c r="D830" s="672" t="s">
        <v>22</v>
      </c>
      <c r="E830" s="499"/>
      <c r="F830" s="952"/>
      <c r="G830" s="501"/>
      <c r="H830" s="837"/>
    </row>
    <row r="831" spans="2:8" ht="15.75">
      <c r="B831" s="319">
        <v>1</v>
      </c>
      <c r="C831" s="502" t="s">
        <v>160</v>
      </c>
      <c r="D831" s="503" t="s">
        <v>22</v>
      </c>
      <c r="E831" s="504">
        <v>1</v>
      </c>
      <c r="F831" s="544"/>
      <c r="G831" s="505">
        <v>1</v>
      </c>
      <c r="H831" s="338">
        <f>+(E831*F831)*G831</f>
        <v>0</v>
      </c>
    </row>
    <row r="832" spans="2:8" ht="15.75">
      <c r="B832" s="319">
        <v>2</v>
      </c>
      <c r="C832" s="502" t="s">
        <v>33</v>
      </c>
      <c r="D832" s="503" t="s">
        <v>13</v>
      </c>
      <c r="E832" s="504">
        <v>1</v>
      </c>
      <c r="F832" s="288"/>
      <c r="G832" s="505">
        <v>0.25</v>
      </c>
      <c r="H832" s="338">
        <f>+(E832*F832)*G832</f>
        <v>0</v>
      </c>
    </row>
    <row r="833" spans="2:8" ht="15.75">
      <c r="B833" s="319">
        <v>3</v>
      </c>
      <c r="C833" s="502" t="s">
        <v>207</v>
      </c>
      <c r="D833" s="503" t="s">
        <v>161</v>
      </c>
      <c r="E833" s="504">
        <v>1</v>
      </c>
      <c r="F833" s="544"/>
      <c r="G833" s="505"/>
      <c r="H833" s="338">
        <f>+E833*F833</f>
        <v>0</v>
      </c>
    </row>
    <row r="834" spans="2:8" ht="16.5" thickBot="1">
      <c r="B834" s="324">
        <v>4</v>
      </c>
      <c r="C834" s="506" t="s">
        <v>25</v>
      </c>
      <c r="D834" s="507" t="s">
        <v>15</v>
      </c>
      <c r="E834" s="508">
        <v>0.1</v>
      </c>
      <c r="F834" s="844"/>
      <c r="G834" s="509"/>
      <c r="H834" s="372">
        <f>+E834*F834</f>
        <v>0</v>
      </c>
    </row>
    <row r="835" spans="2:8" ht="16.5" thickBot="1">
      <c r="B835" s="319"/>
      <c r="C835" s="502"/>
      <c r="D835" s="503"/>
      <c r="E835" s="504"/>
      <c r="F835" s="765"/>
      <c r="G835" s="766"/>
      <c r="H835" s="323"/>
    </row>
    <row r="836" spans="2:8" ht="16.5" thickBot="1">
      <c r="B836" s="328" t="s">
        <v>5</v>
      </c>
      <c r="C836" s="329"/>
      <c r="D836" s="330"/>
      <c r="E836" s="330"/>
      <c r="F836" s="329"/>
      <c r="G836" s="331"/>
      <c r="H836" s="425">
        <f>ROUND(SUM(H831:H834),0)</f>
        <v>0</v>
      </c>
    </row>
    <row r="838" spans="2:8" ht="15.75" thickBot="1"/>
    <row r="839" spans="2:8" ht="16.5" thickBot="1">
      <c r="B839" s="632" t="s">
        <v>6</v>
      </c>
      <c r="C839" s="572" t="s">
        <v>7</v>
      </c>
      <c r="D839" s="572" t="s">
        <v>0</v>
      </c>
      <c r="E839" s="572" t="s">
        <v>8</v>
      </c>
      <c r="F839" s="569" t="s">
        <v>351</v>
      </c>
      <c r="G839" s="756" t="s">
        <v>9</v>
      </c>
      <c r="H839" s="570" t="s">
        <v>352</v>
      </c>
    </row>
    <row r="840" spans="2:8" ht="31.5">
      <c r="B840" s="573">
        <v>67</v>
      </c>
      <c r="C840" s="744" t="s">
        <v>140</v>
      </c>
      <c r="D840" s="672" t="s">
        <v>23</v>
      </c>
      <c r="E840" s="499"/>
      <c r="F840" s="500"/>
      <c r="G840" s="501"/>
      <c r="H840" s="837"/>
    </row>
    <row r="841" spans="2:8" ht="15.75">
      <c r="B841" s="319">
        <v>1</v>
      </c>
      <c r="C841" s="356" t="s">
        <v>419</v>
      </c>
      <c r="D841" s="321" t="s">
        <v>4</v>
      </c>
      <c r="E841" s="593">
        <f>1.4*0.2*0.4</f>
        <v>0.11199999999999999</v>
      </c>
      <c r="F841" s="368"/>
      <c r="G841" s="422">
        <v>1.05</v>
      </c>
      <c r="H841" s="323">
        <f>+(E841*F841)*G841</f>
        <v>0</v>
      </c>
    </row>
    <row r="842" spans="2:8" ht="15.75">
      <c r="B842" s="319">
        <v>2</v>
      </c>
      <c r="C842" s="356" t="s">
        <v>37</v>
      </c>
      <c r="D842" s="321" t="s">
        <v>56</v>
      </c>
      <c r="E842" s="590">
        <f>(1.5*4*1.25)+(14*0.56)+(0.8*2*1)</f>
        <v>16.940000000000001</v>
      </c>
      <c r="F842" s="288"/>
      <c r="G842" s="422">
        <v>1.05</v>
      </c>
      <c r="H842" s="323">
        <f>+(E842*F842)*G842</f>
        <v>0</v>
      </c>
    </row>
    <row r="843" spans="2:8" ht="15.75">
      <c r="B843" s="319">
        <v>3</v>
      </c>
      <c r="C843" s="356" t="s">
        <v>52</v>
      </c>
      <c r="D843" s="321" t="s">
        <v>31</v>
      </c>
      <c r="E843" s="590">
        <v>2</v>
      </c>
      <c r="F843" s="544"/>
      <c r="G843" s="422"/>
      <c r="H843" s="323">
        <f t="shared" ref="H843:H848" si="39">+E843*F843</f>
        <v>0</v>
      </c>
    </row>
    <row r="844" spans="2:8" ht="15.75">
      <c r="B844" s="319">
        <v>4</v>
      </c>
      <c r="C844" s="356" t="s">
        <v>51</v>
      </c>
      <c r="D844" s="321" t="s">
        <v>12</v>
      </c>
      <c r="E844" s="590">
        <v>0.1</v>
      </c>
      <c r="F844" s="544"/>
      <c r="G844" s="422"/>
      <c r="H844" s="323">
        <f t="shared" si="39"/>
        <v>0</v>
      </c>
    </row>
    <row r="845" spans="2:8" ht="15.75">
      <c r="B845" s="319">
        <v>5</v>
      </c>
      <c r="C845" s="356" t="s">
        <v>19</v>
      </c>
      <c r="D845" s="321" t="s">
        <v>11</v>
      </c>
      <c r="E845" s="590">
        <v>0.05</v>
      </c>
      <c r="F845" s="288"/>
      <c r="G845" s="422"/>
      <c r="H845" s="323">
        <f t="shared" si="39"/>
        <v>0</v>
      </c>
    </row>
    <row r="846" spans="2:8" ht="15.75">
      <c r="B846" s="319">
        <v>6</v>
      </c>
      <c r="C846" s="356" t="s">
        <v>20</v>
      </c>
      <c r="D846" s="321" t="s">
        <v>18</v>
      </c>
      <c r="E846" s="590">
        <v>0.1</v>
      </c>
      <c r="F846" s="288"/>
      <c r="G846" s="422"/>
      <c r="H846" s="323">
        <f t="shared" si="39"/>
        <v>0</v>
      </c>
    </row>
    <row r="847" spans="2:8" ht="15.75">
      <c r="B847" s="319">
        <v>7</v>
      </c>
      <c r="C847" s="356" t="s">
        <v>54</v>
      </c>
      <c r="D847" s="321" t="s">
        <v>31</v>
      </c>
      <c r="E847" s="590">
        <v>2</v>
      </c>
      <c r="F847" s="288"/>
      <c r="G847" s="422"/>
      <c r="H847" s="323">
        <f t="shared" si="39"/>
        <v>0</v>
      </c>
    </row>
    <row r="848" spans="2:8" ht="16.5" thickBot="1">
      <c r="B848" s="324">
        <v>8</v>
      </c>
      <c r="C848" s="325" t="s">
        <v>24</v>
      </c>
      <c r="D848" s="339" t="s">
        <v>60</v>
      </c>
      <c r="E848" s="1101">
        <v>0.15</v>
      </c>
      <c r="F848" s="545"/>
      <c r="G848" s="340"/>
      <c r="H848" s="456">
        <f t="shared" si="39"/>
        <v>0</v>
      </c>
    </row>
    <row r="849" spans="2:8" ht="16.5" thickBot="1">
      <c r="B849" s="394" t="s">
        <v>5</v>
      </c>
      <c r="C849" s="395"/>
      <c r="D849" s="457"/>
      <c r="E849" s="457"/>
      <c r="F849" s="395"/>
      <c r="G849" s="458"/>
      <c r="H849" s="332">
        <f>ROUND(SUM(H841:H848),0)</f>
        <v>0</v>
      </c>
    </row>
    <row r="851" spans="2:8" ht="15.75" thickBot="1"/>
    <row r="852" spans="2:8" ht="16.5" thickBot="1">
      <c r="B852" s="632" t="s">
        <v>6</v>
      </c>
      <c r="C852" s="572" t="s">
        <v>7</v>
      </c>
      <c r="D852" s="572" t="s">
        <v>0</v>
      </c>
      <c r="E852" s="572" t="s">
        <v>8</v>
      </c>
      <c r="F852" s="569" t="s">
        <v>351</v>
      </c>
      <c r="G852" s="756" t="s">
        <v>9</v>
      </c>
      <c r="H852" s="570" t="s">
        <v>352</v>
      </c>
    </row>
    <row r="853" spans="2:8" ht="15.75">
      <c r="B853" s="849">
        <v>68</v>
      </c>
      <c r="C853" s="845" t="s">
        <v>72</v>
      </c>
      <c r="D853" s="498" t="s">
        <v>22</v>
      </c>
      <c r="E853" s="953"/>
      <c r="F853" s="954"/>
      <c r="G853" s="498"/>
      <c r="H853" s="955"/>
    </row>
    <row r="854" spans="2:8">
      <c r="B854" s="412">
        <v>1</v>
      </c>
      <c r="C854" s="846" t="s">
        <v>48</v>
      </c>
      <c r="D854" s="503" t="s">
        <v>31</v>
      </c>
      <c r="E854" s="761">
        <v>2</v>
      </c>
      <c r="F854" s="847"/>
      <c r="G854" s="503"/>
      <c r="H854" s="347">
        <f>+E854*F854</f>
        <v>0</v>
      </c>
    </row>
    <row r="855" spans="2:8">
      <c r="B855" s="412">
        <v>2</v>
      </c>
      <c r="C855" s="846" t="s">
        <v>51</v>
      </c>
      <c r="D855" s="503" t="s">
        <v>12</v>
      </c>
      <c r="E855" s="761">
        <v>0.25</v>
      </c>
      <c r="F855" s="847"/>
      <c r="G855" s="503"/>
      <c r="H855" s="347">
        <f>+E855*F855</f>
        <v>0</v>
      </c>
    </row>
    <row r="856" spans="2:8">
      <c r="B856" s="412">
        <v>3</v>
      </c>
      <c r="C856" s="846" t="s">
        <v>19</v>
      </c>
      <c r="D856" s="503" t="s">
        <v>11</v>
      </c>
      <c r="E856" s="761">
        <v>0.1</v>
      </c>
      <c r="F856" s="847"/>
      <c r="G856" s="503"/>
      <c r="H856" s="347">
        <f>+E856*F856</f>
        <v>0</v>
      </c>
    </row>
    <row r="857" spans="2:8">
      <c r="B857" s="412">
        <v>4</v>
      </c>
      <c r="C857" s="846" t="s">
        <v>54</v>
      </c>
      <c r="D857" s="503" t="s">
        <v>31</v>
      </c>
      <c r="E857" s="761">
        <v>1</v>
      </c>
      <c r="F857" s="847"/>
      <c r="G857" s="503">
        <v>1.03</v>
      </c>
      <c r="H857" s="347">
        <f>+(E857*F857)*G857</f>
        <v>0</v>
      </c>
    </row>
    <row r="858" spans="2:8">
      <c r="B858" s="412">
        <v>5</v>
      </c>
      <c r="C858" s="846" t="s">
        <v>24</v>
      </c>
      <c r="D858" s="503" t="s">
        <v>13</v>
      </c>
      <c r="E858" s="761">
        <v>1</v>
      </c>
      <c r="F858" s="847"/>
      <c r="G858" s="848">
        <v>0.15</v>
      </c>
      <c r="H858" s="347">
        <f>+(E858*F858)*G858</f>
        <v>0</v>
      </c>
    </row>
    <row r="859" spans="2:8">
      <c r="B859" s="412">
        <v>6</v>
      </c>
      <c r="C859" s="846" t="s">
        <v>25</v>
      </c>
      <c r="D859" s="503" t="s">
        <v>15</v>
      </c>
      <c r="E859" s="761">
        <v>0.1</v>
      </c>
      <c r="F859" s="847"/>
      <c r="G859" s="503"/>
      <c r="H859" s="347">
        <f>+E859*F859</f>
        <v>0</v>
      </c>
    </row>
    <row r="860" spans="2:8">
      <c r="B860" s="412">
        <v>7</v>
      </c>
      <c r="C860" s="846" t="s">
        <v>62</v>
      </c>
      <c r="D860" s="321" t="s">
        <v>13</v>
      </c>
      <c r="E860" s="354">
        <v>8</v>
      </c>
      <c r="F860" s="357"/>
      <c r="G860" s="321">
        <v>1</v>
      </c>
      <c r="H860" s="347">
        <f>+(E860*F860)*G860</f>
        <v>0</v>
      </c>
    </row>
    <row r="861" spans="2:8" ht="15.75" thickBot="1">
      <c r="B861" s="416"/>
      <c r="C861" s="417"/>
      <c r="D861" s="326"/>
      <c r="E861" s="361"/>
      <c r="F861" s="362"/>
      <c r="G861" s="418"/>
      <c r="H861" s="419"/>
    </row>
    <row r="862" spans="2:8" ht="16.5" thickBot="1">
      <c r="B862" s="328" t="s">
        <v>5</v>
      </c>
      <c r="C862" s="329"/>
      <c r="D862" s="330"/>
      <c r="E862" s="330"/>
      <c r="F862" s="329"/>
      <c r="G862" s="331"/>
      <c r="H862" s="352">
        <f>ROUND(SUM(H852:H860),0)</f>
        <v>0</v>
      </c>
    </row>
    <row r="864" spans="2:8" ht="15.75" thickBot="1"/>
    <row r="865" spans="2:8" ht="21" customHeight="1" thickBot="1">
      <c r="B865" s="632" t="s">
        <v>6</v>
      </c>
      <c r="C865" s="572" t="s">
        <v>7</v>
      </c>
      <c r="D865" s="572" t="s">
        <v>0</v>
      </c>
      <c r="E865" s="572" t="s">
        <v>8</v>
      </c>
      <c r="F865" s="569" t="s">
        <v>351</v>
      </c>
      <c r="G865" s="756" t="s">
        <v>9</v>
      </c>
      <c r="H865" s="570" t="s">
        <v>352</v>
      </c>
    </row>
    <row r="866" spans="2:8" ht="47.25">
      <c r="B866" s="573">
        <v>69</v>
      </c>
      <c r="C866" s="744" t="s">
        <v>142</v>
      </c>
      <c r="D866" s="672" t="s">
        <v>22</v>
      </c>
      <c r="E866" s="499"/>
      <c r="F866" s="500"/>
      <c r="G866" s="501"/>
      <c r="H866" s="837"/>
    </row>
    <row r="867" spans="2:8" ht="30">
      <c r="B867" s="319">
        <v>1</v>
      </c>
      <c r="C867" s="449" t="s">
        <v>26</v>
      </c>
      <c r="D867" s="321" t="s">
        <v>27</v>
      </c>
      <c r="E867" s="322">
        <v>1</v>
      </c>
      <c r="F867" s="461"/>
      <c r="G867" s="422">
        <v>0.1</v>
      </c>
      <c r="H867" s="323">
        <f>+(E867*F867)*G867</f>
        <v>0</v>
      </c>
    </row>
    <row r="868" spans="2:8" ht="15.75">
      <c r="B868" s="319">
        <v>2</v>
      </c>
      <c r="C868" s="356" t="s">
        <v>28</v>
      </c>
      <c r="D868" s="321" t="s">
        <v>38</v>
      </c>
      <c r="E868" s="322">
        <v>1.2</v>
      </c>
      <c r="F868" s="461"/>
      <c r="G868" s="422">
        <v>0.05</v>
      </c>
      <c r="H868" s="323">
        <f>+(E868*F868)*G868</f>
        <v>0</v>
      </c>
    </row>
    <row r="869" spans="2:8" ht="15.75">
      <c r="B869" s="319">
        <v>3</v>
      </c>
      <c r="C869" s="356" t="s">
        <v>162</v>
      </c>
      <c r="D869" s="321" t="s">
        <v>22</v>
      </c>
      <c r="E869" s="322">
        <v>1</v>
      </c>
      <c r="F869" s="421"/>
      <c r="G869" s="422"/>
      <c r="H869" s="323">
        <f>+E869*F869</f>
        <v>0</v>
      </c>
    </row>
    <row r="870" spans="2:8" ht="15.75">
      <c r="B870" s="319">
        <v>4</v>
      </c>
      <c r="C870" s="320" t="s">
        <v>48</v>
      </c>
      <c r="D870" s="321" t="s">
        <v>31</v>
      </c>
      <c r="E870" s="322">
        <v>2</v>
      </c>
      <c r="F870" s="421"/>
      <c r="G870" s="422"/>
      <c r="H870" s="323">
        <f>+E870*F870</f>
        <v>0</v>
      </c>
    </row>
    <row r="871" spans="2:8" ht="15.75">
      <c r="B871" s="319">
        <v>5</v>
      </c>
      <c r="C871" s="320" t="s">
        <v>51</v>
      </c>
      <c r="D871" s="321" t="s">
        <v>12</v>
      </c>
      <c r="E871" s="322">
        <v>0.25</v>
      </c>
      <c r="F871" s="421"/>
      <c r="G871" s="422"/>
      <c r="H871" s="323">
        <f>+E871*F871</f>
        <v>0</v>
      </c>
    </row>
    <row r="872" spans="2:8" ht="15.75">
      <c r="B872" s="319">
        <v>6</v>
      </c>
      <c r="C872" s="320" t="s">
        <v>54</v>
      </c>
      <c r="D872" s="321" t="s">
        <v>31</v>
      </c>
      <c r="E872" s="322">
        <v>2</v>
      </c>
      <c r="F872" s="421"/>
      <c r="G872" s="422">
        <v>1.03</v>
      </c>
      <c r="H872" s="323">
        <f>+(E872*F872)*G872</f>
        <v>0</v>
      </c>
    </row>
    <row r="873" spans="2:8" ht="15.75">
      <c r="B873" s="319">
        <v>7</v>
      </c>
      <c r="C873" s="462" t="s">
        <v>24</v>
      </c>
      <c r="D873" s="463" t="s">
        <v>13</v>
      </c>
      <c r="E873" s="410">
        <v>1</v>
      </c>
      <c r="F873" s="421"/>
      <c r="G873" s="422">
        <v>5.5E-2</v>
      </c>
      <c r="H873" s="323">
        <f>+(E873*F873)*G873</f>
        <v>0</v>
      </c>
    </row>
    <row r="874" spans="2:8" ht="16.5" thickBot="1">
      <c r="B874" s="324">
        <v>8</v>
      </c>
      <c r="C874" s="464" t="s">
        <v>25</v>
      </c>
      <c r="D874" s="465" t="s">
        <v>15</v>
      </c>
      <c r="E874" s="466">
        <v>0.1</v>
      </c>
      <c r="F874" s="467">
        <v>0</v>
      </c>
      <c r="G874" s="465"/>
      <c r="H874" s="351">
        <f>+E874*F874</f>
        <v>0</v>
      </c>
    </row>
    <row r="875" spans="2:8" ht="16.5" thickBot="1">
      <c r="B875" s="394" t="s">
        <v>5</v>
      </c>
      <c r="C875" s="395"/>
      <c r="D875" s="457"/>
      <c r="E875" s="457"/>
      <c r="F875" s="395"/>
      <c r="G875" s="458"/>
      <c r="H875" s="352">
        <f>ROUND(SUM(H867:H874),0)</f>
        <v>0</v>
      </c>
    </row>
    <row r="877" spans="2:8" ht="15.75" thickBot="1"/>
    <row r="878" spans="2:8" ht="16.5" thickBot="1">
      <c r="B878" s="632" t="s">
        <v>6</v>
      </c>
      <c r="C878" s="572" t="s">
        <v>7</v>
      </c>
      <c r="D878" s="572" t="s">
        <v>0</v>
      </c>
      <c r="E878" s="572" t="s">
        <v>8</v>
      </c>
      <c r="F878" s="569" t="s">
        <v>351</v>
      </c>
      <c r="G878" s="756" t="s">
        <v>9</v>
      </c>
      <c r="H878" s="570" t="s">
        <v>352</v>
      </c>
    </row>
    <row r="879" spans="2:8" ht="31.5">
      <c r="B879" s="573">
        <v>70</v>
      </c>
      <c r="C879" s="744" t="s">
        <v>158</v>
      </c>
      <c r="D879" s="672" t="s">
        <v>23</v>
      </c>
      <c r="E879" s="499"/>
      <c r="F879" s="500"/>
      <c r="G879" s="501"/>
      <c r="H879" s="837"/>
    </row>
    <row r="880" spans="2:8" ht="15.75">
      <c r="B880" s="319">
        <v>1</v>
      </c>
      <c r="C880" s="502" t="s">
        <v>120</v>
      </c>
      <c r="D880" s="503" t="s">
        <v>4</v>
      </c>
      <c r="E880" s="754">
        <v>1.4000000000000002E-2</v>
      </c>
      <c r="F880" s="544"/>
      <c r="G880" s="505">
        <v>1.05</v>
      </c>
      <c r="H880" s="338">
        <f>+(E880*F880)*G880</f>
        <v>0</v>
      </c>
    </row>
    <row r="881" spans="2:8" ht="15.75">
      <c r="B881" s="319">
        <v>2</v>
      </c>
      <c r="C881" s="502" t="s">
        <v>52</v>
      </c>
      <c r="D881" s="503" t="s">
        <v>31</v>
      </c>
      <c r="E881" s="504">
        <v>1</v>
      </c>
      <c r="F881" s="544"/>
      <c r="G881" s="505"/>
      <c r="H881" s="338">
        <f>+E881*F881</f>
        <v>0</v>
      </c>
    </row>
    <row r="882" spans="2:8" ht="15.75">
      <c r="B882" s="319">
        <v>3</v>
      </c>
      <c r="C882" s="502" t="s">
        <v>51</v>
      </c>
      <c r="D882" s="503" t="s">
        <v>12</v>
      </c>
      <c r="E882" s="504">
        <v>0.1</v>
      </c>
      <c r="F882" s="544"/>
      <c r="G882" s="505"/>
      <c r="H882" s="338">
        <f>+E882*F882</f>
        <v>0</v>
      </c>
    </row>
    <row r="883" spans="2:8" ht="15.75">
      <c r="B883" s="319">
        <v>4</v>
      </c>
      <c r="C883" s="502" t="s">
        <v>356</v>
      </c>
      <c r="D883" s="503" t="s">
        <v>69</v>
      </c>
      <c r="E883" s="504">
        <v>7</v>
      </c>
      <c r="F883" s="850"/>
      <c r="G883" s="505"/>
      <c r="H883" s="338">
        <f>+E883*F883</f>
        <v>0</v>
      </c>
    </row>
    <row r="884" spans="2:8" ht="16.5" thickBot="1">
      <c r="B884" s="324">
        <v>5</v>
      </c>
      <c r="C884" s="738" t="s">
        <v>24</v>
      </c>
      <c r="D884" s="57" t="s">
        <v>60</v>
      </c>
      <c r="E884" s="1102">
        <v>0.05</v>
      </c>
      <c r="F884" s="851"/>
      <c r="G884" s="739"/>
      <c r="H884" s="342">
        <f>+E884*F884</f>
        <v>0</v>
      </c>
    </row>
    <row r="885" spans="2:8" ht="16.5" thickBot="1">
      <c r="B885" s="394" t="s">
        <v>5</v>
      </c>
      <c r="C885" s="395"/>
      <c r="D885" s="457"/>
      <c r="E885" s="457"/>
      <c r="F885" s="395"/>
      <c r="G885" s="458"/>
      <c r="H885" s="469">
        <f>ROUND(SUM(H880:H884),0)</f>
        <v>0</v>
      </c>
    </row>
    <row r="887" spans="2:8" ht="15.75" thickBot="1"/>
    <row r="888" spans="2:8" ht="24" customHeight="1" thickBot="1">
      <c r="B888" s="632" t="s">
        <v>6</v>
      </c>
      <c r="C888" s="572" t="s">
        <v>7</v>
      </c>
      <c r="D888" s="572" t="s">
        <v>0</v>
      </c>
      <c r="E888" s="572" t="s">
        <v>8</v>
      </c>
      <c r="F888" s="569" t="s">
        <v>351</v>
      </c>
      <c r="G888" s="756" t="s">
        <v>9</v>
      </c>
      <c r="H888" s="570" t="s">
        <v>352</v>
      </c>
    </row>
    <row r="889" spans="2:8" ht="48" thickBot="1">
      <c r="B889" s="568">
        <v>71</v>
      </c>
      <c r="C889" s="805" t="s">
        <v>475</v>
      </c>
      <c r="D889" s="806" t="s">
        <v>23</v>
      </c>
      <c r="E889" s="956"/>
      <c r="F889" s="957"/>
      <c r="G889" s="958"/>
      <c r="H889" s="959"/>
    </row>
    <row r="890" spans="2:8" ht="15.75">
      <c r="B890" s="528"/>
      <c r="C890" s="781"/>
      <c r="D890" s="782"/>
      <c r="E890" s="783"/>
      <c r="F890" s="804"/>
      <c r="G890" s="785"/>
      <c r="H890" s="786"/>
    </row>
    <row r="891" spans="2:8" ht="15.75">
      <c r="B891" s="319">
        <v>1</v>
      </c>
      <c r="C891" s="502" t="s">
        <v>146</v>
      </c>
      <c r="D891" s="503" t="s">
        <v>4</v>
      </c>
      <c r="E891" s="801">
        <v>0.64000000000000012</v>
      </c>
      <c r="F891" s="288"/>
      <c r="G891" s="505">
        <v>1.05</v>
      </c>
      <c r="H891" s="323">
        <f>+(E891*F891)*G891</f>
        <v>0</v>
      </c>
    </row>
    <row r="892" spans="2:8" ht="30">
      <c r="B892" s="319">
        <v>2</v>
      </c>
      <c r="C892" s="790" t="s">
        <v>159</v>
      </c>
      <c r="D892" s="503" t="s">
        <v>22</v>
      </c>
      <c r="E892" s="801">
        <v>2.5600000000000005</v>
      </c>
      <c r="F892" s="288"/>
      <c r="G892" s="505"/>
      <c r="H892" s="323">
        <f t="shared" ref="H892:H897" si="40">+E892*F892</f>
        <v>0</v>
      </c>
    </row>
    <row r="893" spans="2:8" ht="15.75">
      <c r="B893" s="319">
        <v>3</v>
      </c>
      <c r="C893" s="502" t="s">
        <v>476</v>
      </c>
      <c r="D893" s="503" t="s">
        <v>22</v>
      </c>
      <c r="E893" s="801">
        <v>1.6</v>
      </c>
      <c r="F893" s="288"/>
      <c r="G893" s="505"/>
      <c r="H893" s="323">
        <f t="shared" si="40"/>
        <v>0</v>
      </c>
    </row>
    <row r="894" spans="2:8" ht="15.75">
      <c r="B894" s="319">
        <v>4</v>
      </c>
      <c r="C894" s="502" t="s">
        <v>120</v>
      </c>
      <c r="D894" s="503" t="s">
        <v>12</v>
      </c>
      <c r="E894" s="801">
        <v>0.36</v>
      </c>
      <c r="F894" s="288"/>
      <c r="G894" s="505"/>
      <c r="H894" s="323">
        <f t="shared" si="40"/>
        <v>0</v>
      </c>
    </row>
    <row r="895" spans="2:8" ht="15.75">
      <c r="B895" s="319">
        <v>5</v>
      </c>
      <c r="C895" s="502" t="s">
        <v>440</v>
      </c>
      <c r="D895" s="503" t="s">
        <v>38</v>
      </c>
      <c r="E895" s="801">
        <v>0.64000000000000012</v>
      </c>
      <c r="F895" s="544"/>
      <c r="G895" s="505"/>
      <c r="H895" s="323">
        <f t="shared" si="40"/>
        <v>0</v>
      </c>
    </row>
    <row r="896" spans="2:8" ht="15.75">
      <c r="B896" s="319">
        <v>6</v>
      </c>
      <c r="C896" s="693" t="s">
        <v>25</v>
      </c>
      <c r="D896" s="694" t="s">
        <v>15</v>
      </c>
      <c r="E896" s="802">
        <v>0.1</v>
      </c>
      <c r="F896" s="414"/>
      <c r="G896" s="730"/>
      <c r="H896" s="323">
        <f t="shared" si="40"/>
        <v>0</v>
      </c>
    </row>
    <row r="897" spans="2:8" ht="15.75">
      <c r="B897" s="319">
        <v>7</v>
      </c>
      <c r="C897" s="673" t="s">
        <v>24</v>
      </c>
      <c r="D897" s="138" t="s">
        <v>60</v>
      </c>
      <c r="E897" s="557">
        <v>0.3</v>
      </c>
      <c r="F897" s="803"/>
      <c r="G897" s="556"/>
      <c r="H897" s="460">
        <f t="shared" si="40"/>
        <v>0</v>
      </c>
    </row>
    <row r="898" spans="2:8" ht="16.5" thickBot="1">
      <c r="B898" s="324"/>
      <c r="C898" s="738"/>
      <c r="D898" s="57"/>
      <c r="E898" s="1103"/>
      <c r="F898" s="851"/>
      <c r="G898" s="739"/>
      <c r="H898" s="372"/>
    </row>
    <row r="899" spans="2:8" ht="21.75" customHeight="1" thickBot="1">
      <c r="B899" s="1171" t="s">
        <v>5</v>
      </c>
      <c r="C899" s="1172"/>
      <c r="D899" s="1172"/>
      <c r="E899" s="1172"/>
      <c r="F899" s="1172"/>
      <c r="G899" s="1173"/>
      <c r="H899" s="472">
        <f>ROUND(SUM(H891:H897),0)</f>
        <v>0</v>
      </c>
    </row>
    <row r="901" spans="2:8" ht="15.75" thickBot="1"/>
    <row r="902" spans="2:8" ht="23.25" customHeight="1" thickBot="1">
      <c r="B902" s="632" t="s">
        <v>6</v>
      </c>
      <c r="C902" s="572" t="s">
        <v>7</v>
      </c>
      <c r="D902" s="572" t="s">
        <v>0</v>
      </c>
      <c r="E902" s="572" t="s">
        <v>8</v>
      </c>
      <c r="F902" s="569" t="s">
        <v>351</v>
      </c>
      <c r="G902" s="756" t="s">
        <v>9</v>
      </c>
      <c r="H902" s="570" t="s">
        <v>352</v>
      </c>
    </row>
    <row r="903" spans="2:8" ht="31.5">
      <c r="B903" s="573">
        <v>72</v>
      </c>
      <c r="C903" s="744" t="s">
        <v>159</v>
      </c>
      <c r="D903" s="672" t="s">
        <v>22</v>
      </c>
      <c r="E903" s="499"/>
      <c r="F903" s="960"/>
      <c r="G903" s="501"/>
      <c r="H903" s="837"/>
    </row>
    <row r="904" spans="2:8" ht="15.75">
      <c r="B904" s="528"/>
      <c r="C904" s="781"/>
      <c r="D904" s="782"/>
      <c r="E904" s="783"/>
      <c r="F904" s="784"/>
      <c r="G904" s="785"/>
      <c r="H904" s="786"/>
    </row>
    <row r="905" spans="2:8" ht="30">
      <c r="B905" s="319">
        <v>1</v>
      </c>
      <c r="C905" s="69" t="s">
        <v>66</v>
      </c>
      <c r="D905" s="321" t="s">
        <v>22</v>
      </c>
      <c r="E905" s="322">
        <v>1</v>
      </c>
      <c r="F905" s="421"/>
      <c r="G905" s="422">
        <v>1.03</v>
      </c>
      <c r="H905" s="323">
        <f>+(E905*F905)*G905</f>
        <v>0</v>
      </c>
    </row>
    <row r="906" spans="2:8" ht="15.75">
      <c r="B906" s="319">
        <v>2</v>
      </c>
      <c r="C906" s="670" t="s">
        <v>36</v>
      </c>
      <c r="D906" s="321" t="s">
        <v>18</v>
      </c>
      <c r="E906" s="322">
        <f>0.03*2.792</f>
        <v>8.3759999999999987E-2</v>
      </c>
      <c r="F906" s="421"/>
      <c r="G906" s="422">
        <v>1.03</v>
      </c>
      <c r="H906" s="323">
        <f>+(E906*F906)*G906</f>
        <v>0</v>
      </c>
    </row>
    <row r="907" spans="2:8" ht="15.75">
      <c r="B907" s="319">
        <v>3</v>
      </c>
      <c r="C907" s="670" t="s">
        <v>24</v>
      </c>
      <c r="D907" s="321" t="s">
        <v>13</v>
      </c>
      <c r="E907" s="322">
        <v>1</v>
      </c>
      <c r="F907" s="421"/>
      <c r="G907" s="1104">
        <f>0.004*2.792</f>
        <v>1.1167999999999999E-2</v>
      </c>
      <c r="H907" s="323">
        <f>+(E907*F907)*G907</f>
        <v>0</v>
      </c>
    </row>
    <row r="908" spans="2:8" ht="15.75">
      <c r="B908" s="319">
        <v>4</v>
      </c>
      <c r="C908" s="670" t="s">
        <v>25</v>
      </c>
      <c r="D908" s="321" t="s">
        <v>15</v>
      </c>
      <c r="E908" s="322">
        <v>0.1</v>
      </c>
      <c r="F908" s="421"/>
      <c r="G908" s="422"/>
      <c r="H908" s="323">
        <f>+E908*F908</f>
        <v>0</v>
      </c>
    </row>
    <row r="909" spans="2:8" ht="16.5" thickBot="1">
      <c r="B909" s="324"/>
      <c r="C909" s="738"/>
      <c r="D909" s="326"/>
      <c r="E909" s="327"/>
      <c r="F909" s="423"/>
      <c r="G909" s="424"/>
      <c r="H909" s="372"/>
    </row>
    <row r="910" spans="2:8" ht="16.5" thickBot="1">
      <c r="B910" s="394" t="s">
        <v>5</v>
      </c>
      <c r="C910" s="395"/>
      <c r="D910" s="457"/>
      <c r="E910" s="457"/>
      <c r="F910" s="395"/>
      <c r="G910" s="458"/>
      <c r="H910" s="932">
        <f>ROUND(SUM(H905:H908),0)</f>
        <v>0</v>
      </c>
    </row>
    <row r="912" spans="2:8" ht="15.75" thickBot="1"/>
    <row r="913" spans="2:7" ht="16.5" thickBot="1">
      <c r="B913" s="571" t="s">
        <v>457</v>
      </c>
      <c r="C913" s="1152" t="s">
        <v>474</v>
      </c>
      <c r="D913" s="1153"/>
      <c r="E913" s="1153"/>
      <c r="F913" s="1154"/>
      <c r="G913" s="567" t="s">
        <v>209</v>
      </c>
    </row>
    <row r="914" spans="2:7" ht="16.5" thickBot="1">
      <c r="B914" s="568">
        <v>73</v>
      </c>
      <c r="C914" s="378" t="s">
        <v>7</v>
      </c>
      <c r="D914" s="75" t="s">
        <v>0</v>
      </c>
      <c r="E914" s="75" t="s">
        <v>8</v>
      </c>
      <c r="F914" s="75" t="s">
        <v>2</v>
      </c>
      <c r="G914" s="108" t="s">
        <v>10</v>
      </c>
    </row>
    <row r="915" spans="2:7" ht="15.75">
      <c r="B915" s="832"/>
      <c r="C915" s="961"/>
      <c r="D915" s="795"/>
      <c r="E915" s="795"/>
      <c r="F915" s="795"/>
      <c r="G915" s="852"/>
    </row>
    <row r="916" spans="2:7" ht="15.75">
      <c r="B916" s="88">
        <v>1</v>
      </c>
      <c r="C916" s="502" t="s">
        <v>19</v>
      </c>
      <c r="D916" s="503" t="s">
        <v>11</v>
      </c>
      <c r="E916" s="515">
        <v>0.05</v>
      </c>
      <c r="F916" s="288"/>
      <c r="G916" s="131">
        <f>+ROUND(E916*F916,0)</f>
        <v>0</v>
      </c>
    </row>
    <row r="917" spans="2:7" ht="15.75">
      <c r="B917" s="88">
        <v>2</v>
      </c>
      <c r="C917" s="502" t="s">
        <v>20</v>
      </c>
      <c r="D917" s="503" t="s">
        <v>18</v>
      </c>
      <c r="E917" s="515">
        <v>0.1</v>
      </c>
      <c r="F917" s="288"/>
      <c r="G917" s="131">
        <f t="shared" ref="G917:G923" si="41">+ROUND(E917*F917,0)</f>
        <v>0</v>
      </c>
    </row>
    <row r="918" spans="2:7">
      <c r="B918" s="1075">
        <v>3</v>
      </c>
      <c r="C918" s="68" t="s">
        <v>163</v>
      </c>
      <c r="D918" s="58" t="s">
        <v>3</v>
      </c>
      <c r="E918" s="549">
        <v>1.45</v>
      </c>
      <c r="F918" s="126"/>
      <c r="G918" s="131">
        <f t="shared" si="41"/>
        <v>0</v>
      </c>
    </row>
    <row r="919" spans="2:7">
      <c r="B919" s="1075">
        <v>4</v>
      </c>
      <c r="C919" s="68" t="s">
        <v>210</v>
      </c>
      <c r="D919" s="58" t="s">
        <v>211</v>
      </c>
      <c r="E919" s="549">
        <v>42</v>
      </c>
      <c r="F919" s="126"/>
      <c r="G919" s="131">
        <f t="shared" si="41"/>
        <v>0</v>
      </c>
    </row>
    <row r="920" spans="2:7" ht="30">
      <c r="B920" s="1075">
        <v>5</v>
      </c>
      <c r="C920" s="72" t="s">
        <v>473</v>
      </c>
      <c r="D920" s="58" t="s">
        <v>4</v>
      </c>
      <c r="E920" s="787">
        <v>0.14499999999999999</v>
      </c>
      <c r="F920" s="126"/>
      <c r="G920" s="131">
        <f t="shared" si="41"/>
        <v>0</v>
      </c>
    </row>
    <row r="921" spans="2:7">
      <c r="B921" s="1075">
        <v>6</v>
      </c>
      <c r="C921" s="129" t="s">
        <v>212</v>
      </c>
      <c r="D921" s="58" t="s">
        <v>3</v>
      </c>
      <c r="E921" s="549">
        <v>0.6</v>
      </c>
      <c r="F921" s="126"/>
      <c r="G921" s="131">
        <f t="shared" si="41"/>
        <v>0</v>
      </c>
    </row>
    <row r="922" spans="2:7" ht="15.75">
      <c r="B922" s="1075">
        <v>7</v>
      </c>
      <c r="C922" s="98" t="s">
        <v>213</v>
      </c>
      <c r="D922" s="84" t="s">
        <v>60</v>
      </c>
      <c r="E922" s="550">
        <v>0.2</v>
      </c>
      <c r="F922" s="358"/>
      <c r="G922" s="131">
        <f t="shared" si="41"/>
        <v>0</v>
      </c>
    </row>
    <row r="923" spans="2:7" ht="15.75">
      <c r="B923" s="1075">
        <v>8</v>
      </c>
      <c r="C923" s="963" t="s">
        <v>25</v>
      </c>
      <c r="D923" s="964" t="s">
        <v>15</v>
      </c>
      <c r="E923" s="134">
        <v>0.1</v>
      </c>
      <c r="F923" s="126"/>
      <c r="G923" s="131">
        <f t="shared" si="41"/>
        <v>0</v>
      </c>
    </row>
    <row r="924" spans="2:7" ht="16.5" thickBot="1">
      <c r="B924" s="912"/>
      <c r="C924" s="437"/>
      <c r="D924" s="913"/>
      <c r="E924" s="913"/>
      <c r="F924" s="913"/>
      <c r="G924" s="965"/>
    </row>
    <row r="925" spans="2:7" ht="16.5" thickBot="1">
      <c r="B925" s="1155" t="s">
        <v>5</v>
      </c>
      <c r="C925" s="1156"/>
      <c r="D925" s="1156"/>
      <c r="E925" s="1156"/>
      <c r="F925" s="1157"/>
      <c r="G925" s="962">
        <f>ROUND(SUM(G916:G923),0)</f>
        <v>0</v>
      </c>
    </row>
  </sheetData>
  <mergeCells count="85">
    <mergeCell ref="H109:H110"/>
    <mergeCell ref="B3:G4"/>
    <mergeCell ref="B20:F20"/>
    <mergeCell ref="B23:H24"/>
    <mergeCell ref="B33:F33"/>
    <mergeCell ref="C46:F46"/>
    <mergeCell ref="B65:F65"/>
    <mergeCell ref="B149:F149"/>
    <mergeCell ref="C68:F68"/>
    <mergeCell ref="B85:F85"/>
    <mergeCell ref="B88:G88"/>
    <mergeCell ref="B106:F106"/>
    <mergeCell ref="B109:G110"/>
    <mergeCell ref="B118:G118"/>
    <mergeCell ref="B121:F122"/>
    <mergeCell ref="G121:G122"/>
    <mergeCell ref="B130:F130"/>
    <mergeCell ref="C133:F133"/>
    <mergeCell ref="B152:F153"/>
    <mergeCell ref="G152:G153"/>
    <mergeCell ref="B169:F169"/>
    <mergeCell ref="C172:F172"/>
    <mergeCell ref="G172:G173"/>
    <mergeCell ref="C173:F173"/>
    <mergeCell ref="G263:G264"/>
    <mergeCell ref="C264:F264"/>
    <mergeCell ref="B292:F292"/>
    <mergeCell ref="B295:B296"/>
    <mergeCell ref="C295:F295"/>
    <mergeCell ref="G205:G206"/>
    <mergeCell ref="C206:F206"/>
    <mergeCell ref="B228:F228"/>
    <mergeCell ref="C231:F231"/>
    <mergeCell ref="G231:G232"/>
    <mergeCell ref="C232:F232"/>
    <mergeCell ref="C400:F400"/>
    <mergeCell ref="C417:F417"/>
    <mergeCell ref="C296:F296"/>
    <mergeCell ref="B202:F202"/>
    <mergeCell ref="B205:B206"/>
    <mergeCell ref="B260:F260"/>
    <mergeCell ref="B263:B264"/>
    <mergeCell ref="B357:F357"/>
    <mergeCell ref="C360:G360"/>
    <mergeCell ref="C369:F369"/>
    <mergeCell ref="B381:F381"/>
    <mergeCell ref="C384:F384"/>
    <mergeCell ref="G295:G296"/>
    <mergeCell ref="H561:H562"/>
    <mergeCell ref="C448:F448"/>
    <mergeCell ref="C464:F464"/>
    <mergeCell ref="C480:F480"/>
    <mergeCell ref="C496:F496"/>
    <mergeCell ref="C512:F512"/>
    <mergeCell ref="C521:F521"/>
    <mergeCell ref="C531:F531"/>
    <mergeCell ref="C541:F541"/>
    <mergeCell ref="C551:F551"/>
    <mergeCell ref="C433:F433"/>
    <mergeCell ref="B324:F324"/>
    <mergeCell ref="C327:F327"/>
    <mergeCell ref="B341:F341"/>
    <mergeCell ref="C344:F344"/>
    <mergeCell ref="B561:B562"/>
    <mergeCell ref="C561:F562"/>
    <mergeCell ref="C666:G666"/>
    <mergeCell ref="C572:G572"/>
    <mergeCell ref="C583:G583"/>
    <mergeCell ref="B592:G592"/>
    <mergeCell ref="C602:F602"/>
    <mergeCell ref="C613:G613"/>
    <mergeCell ref="C622:G622"/>
    <mergeCell ref="B630:G630"/>
    <mergeCell ref="C633:G633"/>
    <mergeCell ref="C642:G642"/>
    <mergeCell ref="C643:G643"/>
    <mergeCell ref="C654:G654"/>
    <mergeCell ref="C913:F913"/>
    <mergeCell ref="B925:F925"/>
    <mergeCell ref="C676:G676"/>
    <mergeCell ref="C688:G688"/>
    <mergeCell ref="C698:G698"/>
    <mergeCell ref="C708:G708"/>
    <mergeCell ref="C723:G723"/>
    <mergeCell ref="B899:G899"/>
  </mergeCells>
  <pageMargins left="0.9055118110236221" right="0.31496062992125984" top="0.94488188976377963" bottom="0.35433070866141736" header="0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27"/>
  <sheetViews>
    <sheetView showGridLines="0" view="pageBreakPreview" zoomScale="98" zoomScaleNormal="125" zoomScaleSheetLayoutView="98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6" width="6.7109375" style="4" customWidth="1"/>
    <col min="7" max="7" width="5.42578125" style="4" customWidth="1"/>
    <col min="8" max="8" width="33.140625" style="4" customWidth="1"/>
    <col min="9" max="9" width="7" style="5" customWidth="1"/>
    <col min="10" max="12" width="10.7109375" style="5" customWidth="1"/>
    <col min="13" max="13" width="12.7109375" style="5" customWidth="1"/>
    <col min="14" max="14" width="4.140625" style="4" customWidth="1"/>
    <col min="15" max="20" width="8.28515625" style="4" customWidth="1"/>
    <col min="21" max="21" width="30.7109375" style="4" customWidth="1"/>
    <col min="22" max="22" width="8.28515625" style="4" customWidth="1"/>
    <col min="23" max="16384" width="11.42578125" style="4"/>
  </cols>
  <sheetData>
    <row r="1" spans="2:26" ht="5.0999999999999996" customHeight="1"/>
    <row r="2" spans="2:26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  <c r="O2" s="154"/>
      <c r="P2" s="155"/>
      <c r="Q2" s="155"/>
      <c r="R2" s="1297"/>
      <c r="S2" s="1297"/>
      <c r="T2" s="1298"/>
      <c r="U2" s="1301" t="s">
        <v>74</v>
      </c>
      <c r="V2" s="1302"/>
      <c r="W2" s="1303" t="s">
        <v>75</v>
      </c>
      <c r="X2" s="1304"/>
      <c r="Y2" s="1304"/>
      <c r="Z2" s="1305"/>
    </row>
    <row r="3" spans="2:26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  <c r="O3" s="156"/>
      <c r="P3" s="157"/>
      <c r="Q3" s="157"/>
      <c r="R3" s="1299"/>
      <c r="S3" s="1299"/>
      <c r="T3" s="1300"/>
      <c r="U3" s="1309" t="s">
        <v>76</v>
      </c>
      <c r="V3" s="1310"/>
      <c r="W3" s="1306"/>
      <c r="X3" s="1307"/>
      <c r="Y3" s="1307"/>
      <c r="Z3" s="1308"/>
    </row>
    <row r="4" spans="2:26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  <c r="O4" s="1311"/>
      <c r="P4" s="1312"/>
      <c r="Q4" s="1312"/>
      <c r="R4" s="1312"/>
      <c r="S4" s="1312"/>
      <c r="T4" s="1312"/>
      <c r="U4" s="1312"/>
      <c r="V4" s="1312"/>
      <c r="W4" s="1312"/>
      <c r="X4" s="1312"/>
      <c r="Y4" s="1312"/>
      <c r="Z4" s="1313"/>
    </row>
    <row r="5" spans="2:26" ht="35.1" customHeight="1">
      <c r="B5" s="1341" t="s">
        <v>77</v>
      </c>
      <c r="C5" s="1341"/>
      <c r="D5" s="10" t="e">
        <f>+#REF!</f>
        <v>#REF!</v>
      </c>
      <c r="E5" s="46" t="s">
        <v>78</v>
      </c>
      <c r="F5" s="11"/>
      <c r="G5" s="12" t="s">
        <v>79</v>
      </c>
      <c r="H5" s="1288" t="s">
        <v>251</v>
      </c>
      <c r="I5" s="1289"/>
      <c r="J5" s="1289"/>
      <c r="K5" s="1289"/>
      <c r="L5" s="1289"/>
      <c r="M5" s="1290"/>
      <c r="O5" s="1287" t="s">
        <v>77</v>
      </c>
      <c r="P5" s="1287"/>
      <c r="Q5" s="158" t="e">
        <f>+#REF!</f>
        <v>#REF!</v>
      </c>
      <c r="R5" s="159" t="s">
        <v>78</v>
      </c>
      <c r="S5" s="159"/>
      <c r="T5" s="160" t="s">
        <v>79</v>
      </c>
      <c r="U5" s="1288" t="s">
        <v>252</v>
      </c>
      <c r="V5" s="1289"/>
      <c r="W5" s="1289"/>
      <c r="X5" s="1289"/>
      <c r="Y5" s="1289"/>
      <c r="Z5" s="1290"/>
    </row>
    <row r="6" spans="2:26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  <c r="O6" s="161"/>
      <c r="P6" s="162"/>
      <c r="Q6" s="162"/>
      <c r="R6" s="162"/>
      <c r="S6" s="162"/>
      <c r="T6" s="162"/>
      <c r="U6" s="162"/>
      <c r="V6" s="163"/>
      <c r="W6" s="163"/>
      <c r="X6" s="163"/>
      <c r="Y6" s="163"/>
      <c r="Z6" s="164"/>
    </row>
    <row r="7" spans="2:26" ht="24.95" customHeight="1">
      <c r="B7" s="44" t="s">
        <v>80</v>
      </c>
      <c r="C7" s="17" t="e">
        <f>+#REF!</f>
        <v>#REF!</v>
      </c>
      <c r="D7" s="1330" t="s">
        <v>81</v>
      </c>
      <c r="E7" s="1331"/>
      <c r="F7" s="1293" t="s">
        <v>193</v>
      </c>
      <c r="G7" s="1294"/>
      <c r="H7" s="1295"/>
      <c r="I7" s="42" t="s">
        <v>82</v>
      </c>
      <c r="J7" s="18" t="e">
        <f>+#REF!</f>
        <v>#REF!</v>
      </c>
      <c r="K7" s="1332" t="s">
        <v>83</v>
      </c>
      <c r="L7" s="1333"/>
      <c r="M7" s="19">
        <f>SUM(M11:M23)</f>
        <v>272</v>
      </c>
      <c r="O7" s="165" t="s">
        <v>80</v>
      </c>
      <c r="P7" s="166">
        <v>1</v>
      </c>
      <c r="Q7" s="1291" t="s">
        <v>81</v>
      </c>
      <c r="R7" s="1292"/>
      <c r="S7" s="1293" t="s">
        <v>193</v>
      </c>
      <c r="T7" s="1294"/>
      <c r="U7" s="1295"/>
      <c r="V7" s="167" t="s">
        <v>82</v>
      </c>
      <c r="W7" s="18" t="s">
        <v>69</v>
      </c>
      <c r="X7" s="1283" t="s">
        <v>83</v>
      </c>
      <c r="Y7" s="1296"/>
      <c r="Z7" s="168">
        <f>SUM(Z11:Z23)</f>
        <v>122</v>
      </c>
    </row>
    <row r="8" spans="2:26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  <c r="O8" s="161"/>
      <c r="P8" s="162"/>
      <c r="Q8" s="162"/>
      <c r="R8" s="162"/>
      <c r="S8" s="162"/>
      <c r="T8" s="162"/>
      <c r="U8" s="162"/>
      <c r="V8" s="163"/>
      <c r="W8" s="163"/>
      <c r="X8" s="163"/>
      <c r="Y8" s="163"/>
      <c r="Z8" s="164"/>
    </row>
    <row r="9" spans="2:26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  <c r="O9" s="1280" t="s">
        <v>84</v>
      </c>
      <c r="P9" s="1280"/>
      <c r="Q9" s="1280"/>
      <c r="R9" s="1280"/>
      <c r="S9" s="1280"/>
      <c r="T9" s="1280"/>
      <c r="U9" s="1280" t="s">
        <v>85</v>
      </c>
      <c r="V9" s="1282" t="s">
        <v>86</v>
      </c>
      <c r="W9" s="1282"/>
      <c r="X9" s="1282"/>
      <c r="Y9" s="1283"/>
      <c r="Z9" s="1284" t="s">
        <v>87</v>
      </c>
    </row>
    <row r="10" spans="2:26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  <c r="O10" s="1280"/>
      <c r="P10" s="1280"/>
      <c r="Q10" s="1280"/>
      <c r="R10" s="1280"/>
      <c r="S10" s="1280"/>
      <c r="T10" s="1280"/>
      <c r="U10" s="1281"/>
      <c r="V10" s="169" t="s">
        <v>0</v>
      </c>
      <c r="W10" s="169" t="s">
        <v>88</v>
      </c>
      <c r="X10" s="169" t="s">
        <v>89</v>
      </c>
      <c r="Y10" s="170" t="s">
        <v>90</v>
      </c>
      <c r="Z10" s="1284"/>
    </row>
    <row r="11" spans="2:26" ht="12.75" customHeight="1">
      <c r="B11" s="1338"/>
      <c r="C11" s="1339"/>
      <c r="D11" s="1339"/>
      <c r="E11" s="1339"/>
      <c r="F11" s="1339"/>
      <c r="G11" s="1339"/>
      <c r="H11" s="147" t="s">
        <v>169</v>
      </c>
      <c r="I11" s="21"/>
      <c r="J11" s="21"/>
      <c r="K11" s="21">
        <v>85</v>
      </c>
      <c r="L11" s="21"/>
      <c r="M11" s="151">
        <f t="shared" ref="M11:M13" si="0">+K11</f>
        <v>85</v>
      </c>
      <c r="O11" s="1285"/>
      <c r="P11" s="1286"/>
      <c r="Q11" s="1286"/>
      <c r="R11" s="1286"/>
      <c r="S11" s="1286"/>
      <c r="T11" s="1286"/>
      <c r="U11" s="147" t="s">
        <v>180</v>
      </c>
      <c r="V11" s="172"/>
      <c r="W11" s="172"/>
      <c r="X11" s="172">
        <v>28</v>
      </c>
      <c r="Y11" s="172"/>
      <c r="Z11" s="151">
        <f t="shared" ref="Z11:Z14" si="1">+X11</f>
        <v>28</v>
      </c>
    </row>
    <row r="12" spans="2:26" ht="12.75" customHeight="1">
      <c r="B12" s="1338"/>
      <c r="C12" s="1339"/>
      <c r="D12" s="1339"/>
      <c r="E12" s="1339"/>
      <c r="F12" s="1339"/>
      <c r="G12" s="1339"/>
      <c r="H12" s="147" t="s">
        <v>168</v>
      </c>
      <c r="I12" s="21"/>
      <c r="J12" s="21"/>
      <c r="K12" s="21">
        <v>21</v>
      </c>
      <c r="L12" s="21"/>
      <c r="M12" s="151">
        <f t="shared" si="0"/>
        <v>21</v>
      </c>
      <c r="O12" s="1285"/>
      <c r="P12" s="1286"/>
      <c r="Q12" s="1286"/>
      <c r="R12" s="1286"/>
      <c r="S12" s="1286"/>
      <c r="T12" s="1286"/>
      <c r="U12" s="147" t="s">
        <v>236</v>
      </c>
      <c r="V12" s="172"/>
      <c r="W12" s="172"/>
      <c r="X12" s="172">
        <v>14</v>
      </c>
      <c r="Y12" s="172"/>
      <c r="Z12" s="151">
        <f t="shared" si="1"/>
        <v>14</v>
      </c>
    </row>
    <row r="13" spans="2:26" ht="15" customHeight="1">
      <c r="B13" s="1338"/>
      <c r="C13" s="1339"/>
      <c r="D13" s="1339"/>
      <c r="E13" s="1339"/>
      <c r="F13" s="1339"/>
      <c r="G13" s="1339"/>
      <c r="H13" s="147" t="s">
        <v>172</v>
      </c>
      <c r="I13" s="21"/>
      <c r="J13" s="21"/>
      <c r="K13" s="21">
        <v>23</v>
      </c>
      <c r="L13" s="21"/>
      <c r="M13" s="151">
        <f t="shared" si="0"/>
        <v>23</v>
      </c>
      <c r="N13" s="148"/>
      <c r="O13" s="1285"/>
      <c r="P13" s="1286"/>
      <c r="Q13" s="1286"/>
      <c r="R13" s="1286"/>
      <c r="S13" s="1286"/>
      <c r="T13" s="1286"/>
      <c r="U13" s="147" t="s">
        <v>187</v>
      </c>
      <c r="V13" s="172"/>
      <c r="W13" s="172"/>
      <c r="X13" s="172">
        <v>15</v>
      </c>
      <c r="Y13" s="172"/>
      <c r="Z13" s="151">
        <f t="shared" si="1"/>
        <v>15</v>
      </c>
    </row>
    <row r="14" spans="2:26" ht="15" customHeight="1">
      <c r="B14" s="1338"/>
      <c r="C14" s="1339"/>
      <c r="D14" s="1339"/>
      <c r="E14" s="1339"/>
      <c r="F14" s="1339"/>
      <c r="G14" s="1339"/>
      <c r="H14" s="147" t="s">
        <v>184</v>
      </c>
      <c r="I14" s="21"/>
      <c r="J14" s="21"/>
      <c r="K14" s="21">
        <v>15</v>
      </c>
      <c r="L14" s="21"/>
      <c r="M14" s="151">
        <f>+K14</f>
        <v>15</v>
      </c>
      <c r="O14" s="1285"/>
      <c r="P14" s="1286"/>
      <c r="Q14" s="1286"/>
      <c r="R14" s="1286"/>
      <c r="S14" s="1286"/>
      <c r="T14" s="1286"/>
      <c r="U14" s="147" t="s">
        <v>182</v>
      </c>
      <c r="V14" s="172"/>
      <c r="W14" s="172"/>
      <c r="X14" s="172">
        <v>65</v>
      </c>
      <c r="Y14" s="172"/>
      <c r="Z14" s="151">
        <f t="shared" si="1"/>
        <v>65</v>
      </c>
    </row>
    <row r="15" spans="2:26" ht="15" customHeight="1">
      <c r="B15" s="1338"/>
      <c r="C15" s="1339"/>
      <c r="D15" s="1339"/>
      <c r="E15" s="1339"/>
      <c r="F15" s="1339"/>
      <c r="G15" s="1339"/>
      <c r="H15" s="147" t="s">
        <v>239</v>
      </c>
      <c r="I15" s="21"/>
      <c r="J15" s="21"/>
      <c r="K15" s="21">
        <v>16</v>
      </c>
      <c r="L15" s="21"/>
      <c r="M15" s="151">
        <f>+K15</f>
        <v>16</v>
      </c>
      <c r="O15" s="1285"/>
      <c r="P15" s="1286"/>
      <c r="Q15" s="1286"/>
      <c r="R15" s="1286"/>
      <c r="S15" s="1286"/>
      <c r="T15" s="1286"/>
      <c r="U15" s="171"/>
      <c r="V15" s="172"/>
      <c r="W15" s="172"/>
      <c r="X15" s="172"/>
      <c r="Y15" s="172"/>
      <c r="Z15" s="173"/>
    </row>
    <row r="16" spans="2:26" ht="15" customHeight="1">
      <c r="B16" s="1338"/>
      <c r="C16" s="1339"/>
      <c r="D16" s="1339"/>
      <c r="E16" s="1339"/>
      <c r="F16" s="1339"/>
      <c r="G16" s="1339"/>
      <c r="H16" s="147" t="s">
        <v>178</v>
      </c>
      <c r="I16" s="21"/>
      <c r="J16" s="21"/>
      <c r="K16" s="21">
        <v>45</v>
      </c>
      <c r="L16" s="21"/>
      <c r="M16" s="151">
        <f>+K16</f>
        <v>45</v>
      </c>
      <c r="O16" s="1285"/>
      <c r="P16" s="1286"/>
      <c r="Q16" s="1286"/>
      <c r="R16" s="1286"/>
      <c r="S16" s="1286"/>
      <c r="T16" s="1286"/>
      <c r="U16" s="171"/>
      <c r="V16" s="172"/>
      <c r="W16" s="172"/>
      <c r="X16" s="172"/>
      <c r="Y16" s="172"/>
      <c r="Z16" s="173"/>
    </row>
    <row r="17" spans="2:26" ht="15" customHeight="1">
      <c r="B17" s="1338"/>
      <c r="C17" s="1339"/>
      <c r="D17" s="1339"/>
      <c r="E17" s="1339"/>
      <c r="F17" s="1339"/>
      <c r="G17" s="1339"/>
      <c r="H17" s="147" t="s">
        <v>247</v>
      </c>
      <c r="I17" s="21"/>
      <c r="J17" s="21"/>
      <c r="K17" s="21">
        <v>17</v>
      </c>
      <c r="L17" s="21"/>
      <c r="M17" s="151">
        <f>+K17</f>
        <v>17</v>
      </c>
      <c r="O17" s="1285"/>
      <c r="P17" s="1286"/>
      <c r="Q17" s="1286"/>
      <c r="R17" s="1286"/>
      <c r="S17" s="1286"/>
      <c r="T17" s="1286"/>
      <c r="U17" s="171"/>
      <c r="V17" s="172"/>
      <c r="W17" s="172"/>
      <c r="X17" s="172"/>
      <c r="Y17" s="172"/>
      <c r="Z17" s="173"/>
    </row>
    <row r="18" spans="2:26" ht="15" customHeight="1">
      <c r="B18" s="105"/>
      <c r="C18" s="106"/>
      <c r="D18" s="106"/>
      <c r="E18" s="106"/>
      <c r="F18" s="106"/>
      <c r="G18" s="106"/>
      <c r="H18" s="147" t="s">
        <v>248</v>
      </c>
      <c r="I18" s="21"/>
      <c r="J18" s="21"/>
      <c r="K18" s="21">
        <v>50</v>
      </c>
      <c r="L18" s="21"/>
      <c r="M18" s="151">
        <f>+K18</f>
        <v>50</v>
      </c>
      <c r="O18" s="174"/>
      <c r="P18" s="175"/>
      <c r="Q18" s="175"/>
      <c r="R18" s="175"/>
      <c r="S18" s="175"/>
      <c r="T18" s="175"/>
      <c r="U18" s="171"/>
      <c r="V18" s="172"/>
      <c r="W18" s="172"/>
      <c r="X18" s="172"/>
      <c r="Y18" s="172"/>
      <c r="Z18" s="173"/>
    </row>
    <row r="19" spans="2:26" ht="15" customHeight="1">
      <c r="B19" s="105"/>
      <c r="C19" s="106"/>
      <c r="D19" s="106"/>
      <c r="E19" s="106"/>
      <c r="F19" s="106"/>
      <c r="G19" s="106"/>
      <c r="H19" s="182"/>
      <c r="I19" s="183"/>
      <c r="J19" s="183"/>
      <c r="K19" s="183"/>
      <c r="L19" s="183"/>
      <c r="M19" s="183"/>
      <c r="O19" s="174"/>
      <c r="P19" s="175"/>
      <c r="Q19" s="175"/>
      <c r="R19" s="175"/>
      <c r="S19" s="175"/>
      <c r="T19" s="175"/>
      <c r="U19" s="171"/>
      <c r="V19" s="172"/>
      <c r="W19" s="172"/>
      <c r="X19" s="172"/>
      <c r="Y19" s="172"/>
      <c r="Z19" s="173"/>
    </row>
    <row r="20" spans="2:26" ht="15" customHeight="1">
      <c r="B20" s="105"/>
      <c r="C20" s="106"/>
      <c r="D20" s="106"/>
      <c r="E20" s="106"/>
      <c r="F20" s="106"/>
      <c r="G20" s="106"/>
      <c r="H20" s="182"/>
      <c r="I20" s="183"/>
      <c r="J20" s="183"/>
      <c r="K20" s="183"/>
      <c r="L20" s="183"/>
      <c r="M20" s="183"/>
      <c r="O20" s="174"/>
      <c r="P20" s="175"/>
      <c r="Q20" s="175"/>
      <c r="R20" s="175"/>
      <c r="S20" s="175"/>
      <c r="T20" s="175"/>
      <c r="U20" s="171"/>
      <c r="V20" s="172"/>
      <c r="W20" s="172"/>
      <c r="X20" s="172"/>
      <c r="Y20" s="172"/>
      <c r="Z20" s="173"/>
    </row>
    <row r="21" spans="2:26" ht="15" customHeight="1">
      <c r="B21" s="105"/>
      <c r="C21" s="106"/>
      <c r="D21" s="106"/>
      <c r="E21" s="106"/>
      <c r="F21" s="106"/>
      <c r="G21" s="106"/>
      <c r="H21" s="182"/>
      <c r="I21" s="183"/>
      <c r="J21" s="183"/>
      <c r="K21" s="183"/>
      <c r="L21" s="183"/>
      <c r="M21" s="183"/>
      <c r="O21" s="174"/>
      <c r="P21" s="175"/>
      <c r="Q21" s="175"/>
      <c r="R21" s="175"/>
      <c r="S21" s="175"/>
      <c r="T21" s="175"/>
      <c r="U21" s="171"/>
      <c r="V21" s="172"/>
      <c r="W21" s="172"/>
      <c r="X21" s="172"/>
      <c r="Y21" s="172"/>
      <c r="Z21" s="173"/>
    </row>
    <row r="22" spans="2:26" ht="15" customHeight="1">
      <c r="B22" s="105"/>
      <c r="C22" s="106"/>
      <c r="D22" s="106"/>
      <c r="E22" s="106"/>
      <c r="F22" s="106"/>
      <c r="G22" s="106"/>
      <c r="H22" s="182"/>
      <c r="I22" s="183"/>
      <c r="J22" s="183"/>
      <c r="K22" s="183"/>
      <c r="L22" s="183"/>
      <c r="M22" s="183"/>
      <c r="O22" s="174"/>
      <c r="P22" s="175"/>
      <c r="Q22" s="175"/>
      <c r="R22" s="175"/>
      <c r="S22" s="175"/>
      <c r="T22" s="175"/>
      <c r="U22" s="171"/>
      <c r="V22" s="172"/>
      <c r="W22" s="172"/>
      <c r="X22" s="172"/>
      <c r="Y22" s="172"/>
      <c r="Z22" s="173"/>
    </row>
    <row r="23" spans="2:26" ht="15" customHeight="1">
      <c r="B23" s="105"/>
      <c r="C23" s="106"/>
      <c r="D23" s="106"/>
      <c r="E23" s="106"/>
      <c r="F23" s="106"/>
      <c r="G23" s="106"/>
      <c r="H23" s="114"/>
      <c r="I23" s="21"/>
      <c r="J23" s="21"/>
      <c r="K23" s="21"/>
      <c r="L23" s="21"/>
      <c r="M23" s="115"/>
      <c r="O23" s="174"/>
      <c r="P23" s="175"/>
      <c r="Q23" s="175"/>
      <c r="R23" s="175"/>
      <c r="S23" s="175"/>
      <c r="T23" s="175"/>
      <c r="U23" s="171"/>
      <c r="V23" s="172"/>
      <c r="W23" s="172"/>
      <c r="X23" s="172"/>
      <c r="Y23" s="172"/>
      <c r="Z23" s="173"/>
    </row>
    <row r="24" spans="2:26" ht="15" customHeight="1">
      <c r="B24" s="23" t="s">
        <v>91</v>
      </c>
      <c r="C24" s="1314"/>
      <c r="D24" s="1315"/>
      <c r="E24" s="1315"/>
      <c r="F24" s="1315"/>
      <c r="G24" s="1315"/>
      <c r="H24" s="1271" t="s">
        <v>92</v>
      </c>
      <c r="I24" s="1271"/>
      <c r="J24" s="116" t="s">
        <v>91</v>
      </c>
      <c r="K24" s="1340"/>
      <c r="L24" s="1340"/>
      <c r="M24" s="1340"/>
      <c r="O24" s="176" t="s">
        <v>91</v>
      </c>
      <c r="P24" s="1259"/>
      <c r="Q24" s="1260"/>
      <c r="R24" s="1260"/>
      <c r="S24" s="1260"/>
      <c r="T24" s="1260"/>
      <c r="U24" s="1271" t="s">
        <v>92</v>
      </c>
      <c r="V24" s="1271"/>
      <c r="W24" s="177" t="s">
        <v>91</v>
      </c>
      <c r="X24" s="1272"/>
      <c r="Y24" s="1272"/>
      <c r="Z24" s="1272"/>
    </row>
    <row r="25" spans="2:26" ht="15" customHeight="1">
      <c r="B25" s="23" t="s">
        <v>93</v>
      </c>
      <c r="C25" s="1325"/>
      <c r="D25" s="1326"/>
      <c r="E25" s="1326"/>
      <c r="F25" s="1326"/>
      <c r="G25" s="1326"/>
      <c r="H25" s="1275"/>
      <c r="I25" s="1276"/>
      <c r="J25" s="113" t="s">
        <v>93</v>
      </c>
      <c r="K25" s="1327" t="s">
        <v>94</v>
      </c>
      <c r="L25" s="1328"/>
      <c r="M25" s="1329"/>
      <c r="O25" s="176" t="s">
        <v>93</v>
      </c>
      <c r="P25" s="1273"/>
      <c r="Q25" s="1274"/>
      <c r="R25" s="1274"/>
      <c r="S25" s="1274"/>
      <c r="T25" s="1274"/>
      <c r="U25" s="1275"/>
      <c r="V25" s="1276"/>
      <c r="W25" s="178" t="s">
        <v>93</v>
      </c>
      <c r="X25" s="1277" t="s">
        <v>94</v>
      </c>
      <c r="Y25" s="1278"/>
      <c r="Z25" s="1279"/>
    </row>
    <row r="26" spans="2:26" ht="15" customHeight="1">
      <c r="B26" s="25" t="s">
        <v>95</v>
      </c>
      <c r="C26" s="1314"/>
      <c r="D26" s="1315"/>
      <c r="E26" s="1315"/>
      <c r="F26" s="1315"/>
      <c r="G26" s="1316"/>
      <c r="H26" s="1262"/>
      <c r="I26" s="1263"/>
      <c r="J26" s="26" t="s">
        <v>95</v>
      </c>
      <c r="K26" s="1317">
        <f>+C26</f>
        <v>0</v>
      </c>
      <c r="L26" s="1318"/>
      <c r="M26" s="1319"/>
      <c r="O26" s="179" t="s">
        <v>95</v>
      </c>
      <c r="P26" s="1259"/>
      <c r="Q26" s="1260"/>
      <c r="R26" s="1260"/>
      <c r="S26" s="1260"/>
      <c r="T26" s="1261"/>
      <c r="U26" s="1262"/>
      <c r="V26" s="1263"/>
      <c r="W26" s="180" t="s">
        <v>95</v>
      </c>
      <c r="X26" s="1264">
        <f>+P26</f>
        <v>0</v>
      </c>
      <c r="Y26" s="1265"/>
      <c r="Z26" s="1266"/>
    </row>
    <row r="27" spans="2:26" ht="15" customHeight="1">
      <c r="B27" s="23" t="s">
        <v>96</v>
      </c>
      <c r="C27" s="1320" t="s">
        <v>97</v>
      </c>
      <c r="D27" s="1321"/>
      <c r="E27" s="1321"/>
      <c r="F27" s="1321"/>
      <c r="G27" s="1321"/>
      <c r="H27" s="1269"/>
      <c r="I27" s="1270"/>
      <c r="J27" s="24" t="s">
        <v>96</v>
      </c>
      <c r="K27" s="1322" t="s">
        <v>98</v>
      </c>
      <c r="L27" s="1323"/>
      <c r="M27" s="1324"/>
      <c r="O27" s="176" t="s">
        <v>96</v>
      </c>
      <c r="P27" s="1267" t="s">
        <v>97</v>
      </c>
      <c r="Q27" s="1268"/>
      <c r="R27" s="1268"/>
      <c r="S27" s="1268"/>
      <c r="T27" s="1268"/>
      <c r="U27" s="1269"/>
      <c r="V27" s="1270"/>
      <c r="W27" s="181" t="s">
        <v>96</v>
      </c>
      <c r="X27" s="1264" t="s">
        <v>98</v>
      </c>
      <c r="Y27" s="1265"/>
      <c r="Z27" s="1266"/>
    </row>
  </sheetData>
  <mergeCells count="54">
    <mergeCell ref="B5:C5"/>
    <mergeCell ref="H5:M5"/>
    <mergeCell ref="E2:G3"/>
    <mergeCell ref="H2:I2"/>
    <mergeCell ref="J2:M3"/>
    <mergeCell ref="H3:I3"/>
    <mergeCell ref="B4:M4"/>
    <mergeCell ref="C25:G25"/>
    <mergeCell ref="H25:I25"/>
    <mergeCell ref="K25:M25"/>
    <mergeCell ref="D7:E7"/>
    <mergeCell ref="F7:H7"/>
    <mergeCell ref="K7:L7"/>
    <mergeCell ref="B9:G10"/>
    <mergeCell ref="H9:H10"/>
    <mergeCell ref="I9:L9"/>
    <mergeCell ref="M9:M10"/>
    <mergeCell ref="B11:G17"/>
    <mergeCell ref="C24:G24"/>
    <mergeCell ref="H24:I24"/>
    <mergeCell ref="K24:M24"/>
    <mergeCell ref="C26:G26"/>
    <mergeCell ref="H26:I26"/>
    <mergeCell ref="K26:M26"/>
    <mergeCell ref="C27:G27"/>
    <mergeCell ref="H27:I27"/>
    <mergeCell ref="K27:M27"/>
    <mergeCell ref="R2:T3"/>
    <mergeCell ref="U2:V2"/>
    <mergeCell ref="W2:Z3"/>
    <mergeCell ref="U3:V3"/>
    <mergeCell ref="O4:Z4"/>
    <mergeCell ref="O5:P5"/>
    <mergeCell ref="U5:Z5"/>
    <mergeCell ref="Q7:R7"/>
    <mergeCell ref="S7:U7"/>
    <mergeCell ref="X7:Y7"/>
    <mergeCell ref="O9:T10"/>
    <mergeCell ref="U9:U10"/>
    <mergeCell ref="V9:Y9"/>
    <mergeCell ref="Z9:Z10"/>
    <mergeCell ref="O11:T17"/>
    <mergeCell ref="P24:T24"/>
    <mergeCell ref="U24:V24"/>
    <mergeCell ref="X24:Z24"/>
    <mergeCell ref="P25:T25"/>
    <mergeCell ref="U25:V25"/>
    <mergeCell ref="X25:Z25"/>
    <mergeCell ref="P26:T26"/>
    <mergeCell ref="U26:V26"/>
    <mergeCell ref="X26:Z26"/>
    <mergeCell ref="P27:T27"/>
    <mergeCell ref="U27:V27"/>
    <mergeCell ref="X27:Z27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25"/>
  <sheetViews>
    <sheetView showGridLines="0" view="pageBreakPreview" zoomScale="98" zoomScaleNormal="125" zoomScaleSheetLayoutView="98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3.140625" style="4" customWidth="1"/>
    <col min="9" max="9" width="8.140625" style="5" customWidth="1"/>
    <col min="10" max="12" width="10.7109375" style="5" customWidth="1"/>
    <col min="13" max="13" width="12.7109375" style="5" customWidth="1"/>
    <col min="14" max="14" width="5.5703125" style="4" customWidth="1"/>
    <col min="15" max="20" width="8" style="4" customWidth="1"/>
    <col min="21" max="21" width="29.85546875" style="4" customWidth="1"/>
    <col min="22" max="16384" width="11.42578125" style="4"/>
  </cols>
  <sheetData>
    <row r="1" spans="2:26" ht="5.0999999999999996" customHeight="1"/>
    <row r="2" spans="2:26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  <c r="O2" s="6"/>
      <c r="P2" s="7"/>
      <c r="Q2" s="7"/>
      <c r="R2" s="1342"/>
      <c r="S2" s="1342"/>
      <c r="T2" s="1343"/>
      <c r="U2" s="1346" t="s">
        <v>74</v>
      </c>
      <c r="V2" s="1347"/>
      <c r="W2" s="1348" t="s">
        <v>75</v>
      </c>
      <c r="X2" s="1349"/>
      <c r="Y2" s="1349"/>
      <c r="Z2" s="1350"/>
    </row>
    <row r="3" spans="2:26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  <c r="O3" s="8"/>
      <c r="P3" s="9"/>
      <c r="Q3" s="9"/>
      <c r="R3" s="1344"/>
      <c r="S3" s="1344"/>
      <c r="T3" s="1345"/>
      <c r="U3" s="1354" t="s">
        <v>76</v>
      </c>
      <c r="V3" s="1355"/>
      <c r="W3" s="1351"/>
      <c r="X3" s="1352"/>
      <c r="Y3" s="1352"/>
      <c r="Z3" s="1353"/>
    </row>
    <row r="4" spans="2:26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  <c r="O4" s="1356"/>
      <c r="P4" s="1357"/>
      <c r="Q4" s="1357"/>
      <c r="R4" s="1357"/>
      <c r="S4" s="1357"/>
      <c r="T4" s="1357"/>
      <c r="U4" s="1357"/>
      <c r="V4" s="1357"/>
      <c r="W4" s="1357"/>
      <c r="X4" s="1357"/>
      <c r="Y4" s="1357"/>
      <c r="Z4" s="1358"/>
    </row>
    <row r="5" spans="2:26" ht="35.1" customHeight="1">
      <c r="B5" s="1341" t="s">
        <v>77</v>
      </c>
      <c r="C5" s="1341"/>
      <c r="D5" s="10" t="e">
        <f>+#REF!</f>
        <v>#REF!</v>
      </c>
      <c r="E5" s="46" t="s">
        <v>78</v>
      </c>
      <c r="F5" s="11"/>
      <c r="G5" s="12" t="s">
        <v>79</v>
      </c>
      <c r="H5" s="1288" t="s">
        <v>251</v>
      </c>
      <c r="I5" s="1289"/>
      <c r="J5" s="1289"/>
      <c r="K5" s="1289"/>
      <c r="L5" s="1289"/>
      <c r="M5" s="1290"/>
      <c r="O5" s="1341" t="s">
        <v>77</v>
      </c>
      <c r="P5" s="1341"/>
      <c r="Q5" s="10" t="e">
        <f>+#REF!</f>
        <v>#REF!</v>
      </c>
      <c r="R5" s="46" t="s">
        <v>78</v>
      </c>
      <c r="S5" s="11"/>
      <c r="T5" s="12" t="s">
        <v>79</v>
      </c>
      <c r="U5" s="1288" t="s">
        <v>253</v>
      </c>
      <c r="V5" s="1289"/>
      <c r="W5" s="1289"/>
      <c r="X5" s="1289"/>
      <c r="Y5" s="1289"/>
      <c r="Z5" s="1290"/>
    </row>
    <row r="6" spans="2:26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  <c r="O6" s="13"/>
      <c r="P6" s="14"/>
      <c r="Q6" s="14"/>
      <c r="R6" s="14"/>
      <c r="S6" s="14"/>
      <c r="T6" s="14"/>
      <c r="U6" s="14"/>
      <c r="V6" s="15"/>
      <c r="W6" s="15"/>
      <c r="X6" s="15"/>
      <c r="Y6" s="15"/>
      <c r="Z6" s="16"/>
    </row>
    <row r="7" spans="2:26" ht="24.95" customHeight="1">
      <c r="B7" s="44" t="s">
        <v>80</v>
      </c>
      <c r="C7" s="17">
        <v>2</v>
      </c>
      <c r="D7" s="1330" t="s">
        <v>81</v>
      </c>
      <c r="E7" s="1331"/>
      <c r="F7" s="1293" t="s">
        <v>194</v>
      </c>
      <c r="G7" s="1294"/>
      <c r="H7" s="1295"/>
      <c r="I7" s="42" t="s">
        <v>82</v>
      </c>
      <c r="J7" s="18" t="e">
        <f>+#REF!</f>
        <v>#REF!</v>
      </c>
      <c r="K7" s="1332" t="s">
        <v>83</v>
      </c>
      <c r="L7" s="1333"/>
      <c r="M7" s="19">
        <f>SUM(M11:M21)</f>
        <v>262</v>
      </c>
      <c r="O7" s="44" t="s">
        <v>80</v>
      </c>
      <c r="P7" s="17">
        <v>2</v>
      </c>
      <c r="Q7" s="1330" t="s">
        <v>81</v>
      </c>
      <c r="R7" s="1331"/>
      <c r="S7" s="1293" t="s">
        <v>194</v>
      </c>
      <c r="T7" s="1294"/>
      <c r="U7" s="1295"/>
      <c r="V7" s="42" t="s">
        <v>82</v>
      </c>
      <c r="W7" s="18" t="s">
        <v>69</v>
      </c>
      <c r="X7" s="1332" t="s">
        <v>83</v>
      </c>
      <c r="Y7" s="1333"/>
      <c r="Z7" s="19">
        <f>SUM(Z11:Z21)</f>
        <v>165</v>
      </c>
    </row>
    <row r="8" spans="2:26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  <c r="O8" s="13"/>
      <c r="P8" s="14"/>
      <c r="Q8" s="14"/>
      <c r="R8" s="14"/>
      <c r="S8" s="14"/>
      <c r="T8" s="14"/>
      <c r="U8" s="14"/>
      <c r="V8" s="15"/>
      <c r="W8" s="15"/>
      <c r="X8" s="15"/>
      <c r="Y8" s="15"/>
      <c r="Z8" s="16"/>
    </row>
    <row r="9" spans="2:26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  <c r="O9" s="1334" t="s">
        <v>84</v>
      </c>
      <c r="P9" s="1334"/>
      <c r="Q9" s="1334"/>
      <c r="R9" s="1334"/>
      <c r="S9" s="1334"/>
      <c r="T9" s="1334"/>
      <c r="U9" s="1334" t="s">
        <v>85</v>
      </c>
      <c r="V9" s="1336" t="s">
        <v>86</v>
      </c>
      <c r="W9" s="1336"/>
      <c r="X9" s="1336"/>
      <c r="Y9" s="1332"/>
      <c r="Z9" s="1337" t="s">
        <v>87</v>
      </c>
    </row>
    <row r="10" spans="2:26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  <c r="O10" s="1334"/>
      <c r="P10" s="1334"/>
      <c r="Q10" s="1334"/>
      <c r="R10" s="1334"/>
      <c r="S10" s="1334"/>
      <c r="T10" s="1334"/>
      <c r="U10" s="1335"/>
      <c r="V10" s="45" t="s">
        <v>0</v>
      </c>
      <c r="W10" s="45" t="s">
        <v>88</v>
      </c>
      <c r="X10" s="45" t="s">
        <v>89</v>
      </c>
      <c r="Y10" s="43" t="s">
        <v>90</v>
      </c>
      <c r="Z10" s="1337"/>
    </row>
    <row r="11" spans="2:26">
      <c r="B11" s="1338"/>
      <c r="C11" s="1339"/>
      <c r="D11" s="1339"/>
      <c r="E11" s="1339"/>
      <c r="F11" s="1339"/>
      <c r="G11" s="1339"/>
      <c r="H11" s="146" t="s">
        <v>170</v>
      </c>
      <c r="I11" s="21"/>
      <c r="J11" s="21"/>
      <c r="K11" s="21">
        <v>42</v>
      </c>
      <c r="L11" s="21"/>
      <c r="M11" s="151">
        <f t="shared" ref="M11:M14" si="0">+K11</f>
        <v>42</v>
      </c>
      <c r="O11" s="1338"/>
      <c r="P11" s="1339"/>
      <c r="Q11" s="1339"/>
      <c r="R11" s="1339"/>
      <c r="S11" s="1339"/>
      <c r="T11" s="1339"/>
      <c r="U11" s="146" t="s">
        <v>181</v>
      </c>
      <c r="V11" s="21"/>
      <c r="W11" s="21"/>
      <c r="X11" s="21">
        <v>5</v>
      </c>
      <c r="Y11" s="21"/>
      <c r="Z11" s="151">
        <f t="shared" ref="Z11:Z16" si="1">+X11</f>
        <v>5</v>
      </c>
    </row>
    <row r="12" spans="2:26">
      <c r="B12" s="1338"/>
      <c r="C12" s="1339"/>
      <c r="D12" s="1339"/>
      <c r="E12" s="1339"/>
      <c r="F12" s="1339"/>
      <c r="G12" s="1339"/>
      <c r="H12" s="146" t="s">
        <v>171</v>
      </c>
      <c r="I12" s="21"/>
      <c r="J12" s="21"/>
      <c r="K12" s="21">
        <v>85</v>
      </c>
      <c r="L12" s="21"/>
      <c r="M12" s="151">
        <f t="shared" si="0"/>
        <v>85</v>
      </c>
      <c r="O12" s="1338"/>
      <c r="P12" s="1339"/>
      <c r="Q12" s="1339"/>
      <c r="R12" s="1339"/>
      <c r="S12" s="1339"/>
      <c r="T12" s="1339"/>
      <c r="U12" s="146" t="s">
        <v>186</v>
      </c>
      <c r="V12" s="21"/>
      <c r="W12" s="21"/>
      <c r="X12" s="21">
        <v>85</v>
      </c>
      <c r="Y12" s="21"/>
      <c r="Z12" s="151">
        <f t="shared" si="1"/>
        <v>85</v>
      </c>
    </row>
    <row r="13" spans="2:26" ht="15" customHeight="1">
      <c r="B13" s="1338"/>
      <c r="C13" s="1339"/>
      <c r="D13" s="1339"/>
      <c r="E13" s="1339"/>
      <c r="F13" s="1339"/>
      <c r="G13" s="1339"/>
      <c r="H13" s="146" t="s">
        <v>173</v>
      </c>
      <c r="I13" s="21"/>
      <c r="J13" s="21"/>
      <c r="K13" s="21">
        <v>50</v>
      </c>
      <c r="L13" s="21"/>
      <c r="M13" s="151">
        <f t="shared" si="0"/>
        <v>50</v>
      </c>
      <c r="O13" s="1338"/>
      <c r="P13" s="1339"/>
      <c r="Q13" s="1339"/>
      <c r="R13" s="1339"/>
      <c r="S13" s="1339"/>
      <c r="T13" s="1339"/>
      <c r="U13" s="146" t="s">
        <v>237</v>
      </c>
      <c r="V13" s="21"/>
      <c r="W13" s="21"/>
      <c r="X13" s="21">
        <v>30</v>
      </c>
      <c r="Y13" s="21"/>
      <c r="Z13" s="151">
        <f t="shared" si="1"/>
        <v>30</v>
      </c>
    </row>
    <row r="14" spans="2:26" ht="15" customHeight="1">
      <c r="B14" s="1338"/>
      <c r="C14" s="1339"/>
      <c r="D14" s="1339"/>
      <c r="E14" s="1339"/>
      <c r="F14" s="1339"/>
      <c r="G14" s="1339"/>
      <c r="H14" s="146" t="s">
        <v>179</v>
      </c>
      <c r="I14" s="21"/>
      <c r="J14" s="21"/>
      <c r="K14" s="21">
        <v>85</v>
      </c>
      <c r="L14" s="21"/>
      <c r="M14" s="151">
        <f t="shared" si="0"/>
        <v>85</v>
      </c>
      <c r="O14" s="1338"/>
      <c r="P14" s="1339"/>
      <c r="Q14" s="1339"/>
      <c r="R14" s="1339"/>
      <c r="S14" s="1339"/>
      <c r="T14" s="1339"/>
      <c r="U14" s="146" t="s">
        <v>238</v>
      </c>
      <c r="V14" s="21"/>
      <c r="W14" s="21"/>
      <c r="X14" s="21">
        <v>11</v>
      </c>
      <c r="Y14" s="21"/>
      <c r="Z14" s="151">
        <f t="shared" si="1"/>
        <v>11</v>
      </c>
    </row>
    <row r="15" spans="2:26" ht="15" customHeight="1">
      <c r="B15" s="1338"/>
      <c r="C15" s="1339"/>
      <c r="D15" s="1339"/>
      <c r="E15" s="1339"/>
      <c r="F15" s="1339"/>
      <c r="G15" s="1339"/>
      <c r="H15" s="114"/>
      <c r="I15" s="150"/>
      <c r="J15" s="150"/>
      <c r="K15" s="150"/>
      <c r="L15" s="150"/>
      <c r="M15" s="152"/>
      <c r="O15" s="1338"/>
      <c r="P15" s="1339"/>
      <c r="Q15" s="1339"/>
      <c r="R15" s="1339"/>
      <c r="S15" s="1339"/>
      <c r="T15" s="1339"/>
      <c r="U15" s="146" t="s">
        <v>240</v>
      </c>
      <c r="V15" s="21"/>
      <c r="W15" s="21"/>
      <c r="X15" s="21">
        <v>20</v>
      </c>
      <c r="Y15" s="21"/>
      <c r="Z15" s="151">
        <f t="shared" si="1"/>
        <v>20</v>
      </c>
    </row>
    <row r="16" spans="2:26" ht="15" customHeight="1">
      <c r="B16" s="1338"/>
      <c r="C16" s="1339"/>
      <c r="D16" s="1339"/>
      <c r="E16" s="1339"/>
      <c r="F16" s="1339"/>
      <c r="G16" s="1339"/>
      <c r="H16" s="114"/>
      <c r="I16" s="150"/>
      <c r="J16" s="150"/>
      <c r="K16" s="150"/>
      <c r="L16" s="150"/>
      <c r="M16" s="152"/>
      <c r="O16" s="1338"/>
      <c r="P16" s="1339"/>
      <c r="Q16" s="1339"/>
      <c r="R16" s="1339"/>
      <c r="S16" s="1339"/>
      <c r="T16" s="1339"/>
      <c r="U16" s="146" t="s">
        <v>249</v>
      </c>
      <c r="V16" s="21"/>
      <c r="W16" s="21"/>
      <c r="X16" s="21">
        <v>14</v>
      </c>
      <c r="Y16" s="21"/>
      <c r="Z16" s="151">
        <f t="shared" si="1"/>
        <v>14</v>
      </c>
    </row>
    <row r="17" spans="2:26" ht="15" customHeight="1">
      <c r="B17" s="1338"/>
      <c r="C17" s="1339"/>
      <c r="D17" s="1339"/>
      <c r="E17" s="1339"/>
      <c r="F17" s="1339"/>
      <c r="G17" s="1339"/>
      <c r="H17" s="114"/>
      <c r="I17" s="150"/>
      <c r="J17" s="150"/>
      <c r="K17" s="150"/>
      <c r="L17" s="150"/>
      <c r="M17" s="152"/>
      <c r="O17" s="1338"/>
      <c r="P17" s="1339"/>
      <c r="Q17" s="1339"/>
      <c r="R17" s="1339"/>
      <c r="S17" s="1339"/>
      <c r="T17" s="1339"/>
      <c r="U17" s="182"/>
      <c r="V17" s="182"/>
      <c r="W17" s="182"/>
      <c r="X17" s="182"/>
      <c r="Y17" s="182"/>
      <c r="Z17" s="182"/>
    </row>
    <row r="18" spans="2:26" ht="15" customHeight="1">
      <c r="B18" s="1338"/>
      <c r="C18" s="1339"/>
      <c r="D18" s="1339"/>
      <c r="E18" s="1339"/>
      <c r="F18" s="1339"/>
      <c r="G18" s="1339"/>
      <c r="H18" s="114"/>
      <c r="I18" s="150"/>
      <c r="J18" s="150"/>
      <c r="K18" s="150"/>
      <c r="L18" s="150"/>
      <c r="M18" s="152"/>
      <c r="O18" s="1338"/>
      <c r="P18" s="1339"/>
      <c r="Q18" s="1339"/>
      <c r="R18" s="1339"/>
      <c r="S18" s="1339"/>
      <c r="T18" s="1339"/>
      <c r="U18" s="182"/>
      <c r="V18" s="182"/>
      <c r="W18" s="182"/>
      <c r="X18" s="182"/>
      <c r="Y18" s="182"/>
      <c r="Z18" s="182"/>
    </row>
    <row r="19" spans="2:26" ht="15" customHeight="1">
      <c r="B19" s="1338"/>
      <c r="C19" s="1339"/>
      <c r="D19" s="1339"/>
      <c r="E19" s="1339"/>
      <c r="F19" s="1339"/>
      <c r="G19" s="1339"/>
      <c r="H19" s="114"/>
      <c r="I19" s="150"/>
      <c r="J19" s="150"/>
      <c r="K19" s="150"/>
      <c r="L19" s="150"/>
      <c r="M19" s="152"/>
      <c r="O19" s="1338"/>
      <c r="P19" s="1339"/>
      <c r="Q19" s="1339"/>
      <c r="R19" s="1339"/>
      <c r="S19" s="1339"/>
      <c r="T19" s="1339"/>
      <c r="U19" s="182"/>
      <c r="V19" s="182"/>
      <c r="W19" s="182"/>
      <c r="X19" s="182"/>
      <c r="Y19" s="182"/>
      <c r="Z19" s="182"/>
    </row>
    <row r="20" spans="2:26" ht="15" customHeight="1">
      <c r="B20" s="1338"/>
      <c r="C20" s="1339"/>
      <c r="D20" s="1339"/>
      <c r="E20" s="1339"/>
      <c r="F20" s="1339"/>
      <c r="G20" s="1339"/>
      <c r="H20" s="114"/>
      <c r="I20" s="150"/>
      <c r="J20" s="150"/>
      <c r="K20" s="150"/>
      <c r="L20" s="150"/>
      <c r="M20" s="152"/>
      <c r="O20" s="1338"/>
      <c r="P20" s="1339"/>
      <c r="Q20" s="1339"/>
      <c r="R20" s="1339"/>
      <c r="S20" s="1339"/>
      <c r="T20" s="1339"/>
      <c r="U20" s="182"/>
      <c r="V20" s="182"/>
      <c r="W20" s="182"/>
      <c r="X20" s="182"/>
      <c r="Y20" s="182"/>
      <c r="Z20" s="182"/>
    </row>
    <row r="21" spans="2:26" ht="15" customHeight="1">
      <c r="B21" s="105"/>
      <c r="C21" s="106"/>
      <c r="D21" s="106"/>
      <c r="E21" s="106"/>
      <c r="F21" s="106"/>
      <c r="G21" s="106"/>
      <c r="H21" s="114"/>
      <c r="I21" s="21"/>
      <c r="J21" s="21"/>
      <c r="K21" s="21"/>
      <c r="L21" s="21"/>
      <c r="M21" s="115"/>
      <c r="O21" s="105"/>
      <c r="P21" s="106"/>
      <c r="Q21" s="106"/>
      <c r="R21" s="106"/>
      <c r="S21" s="106"/>
      <c r="T21" s="106"/>
      <c r="U21" s="114"/>
      <c r="V21" s="21"/>
      <c r="W21" s="21"/>
      <c r="X21" s="21"/>
      <c r="Y21" s="21"/>
      <c r="Z21" s="115"/>
    </row>
    <row r="22" spans="2:26" ht="15" customHeight="1">
      <c r="B22" s="23" t="s">
        <v>91</v>
      </c>
      <c r="C22" s="1314"/>
      <c r="D22" s="1315"/>
      <c r="E22" s="1315"/>
      <c r="F22" s="1315"/>
      <c r="G22" s="1315"/>
      <c r="H22" s="1271" t="s">
        <v>92</v>
      </c>
      <c r="I22" s="1271"/>
      <c r="J22" s="116" t="s">
        <v>91</v>
      </c>
      <c r="K22" s="1340"/>
      <c r="L22" s="1340"/>
      <c r="M22" s="1340"/>
      <c r="O22" s="23" t="s">
        <v>91</v>
      </c>
      <c r="P22" s="1314"/>
      <c r="Q22" s="1315"/>
      <c r="R22" s="1315"/>
      <c r="S22" s="1315"/>
      <c r="T22" s="1315"/>
      <c r="U22" s="1271" t="s">
        <v>92</v>
      </c>
      <c r="V22" s="1271"/>
      <c r="W22" s="116" t="s">
        <v>91</v>
      </c>
      <c r="X22" s="1340"/>
      <c r="Y22" s="1340"/>
      <c r="Z22" s="1340"/>
    </row>
    <row r="23" spans="2:26" ht="15" customHeight="1">
      <c r="B23" s="23" t="s">
        <v>93</v>
      </c>
      <c r="C23" s="1325"/>
      <c r="D23" s="1326"/>
      <c r="E23" s="1326"/>
      <c r="F23" s="1326"/>
      <c r="G23" s="1326"/>
      <c r="H23" s="1275"/>
      <c r="I23" s="1276"/>
      <c r="J23" s="113" t="s">
        <v>93</v>
      </c>
      <c r="K23" s="1327" t="s">
        <v>94</v>
      </c>
      <c r="L23" s="1328"/>
      <c r="M23" s="1329"/>
      <c r="O23" s="23" t="s">
        <v>93</v>
      </c>
      <c r="P23" s="1325"/>
      <c r="Q23" s="1326"/>
      <c r="R23" s="1326"/>
      <c r="S23" s="1326"/>
      <c r="T23" s="1326"/>
      <c r="U23" s="1275"/>
      <c r="V23" s="1276"/>
      <c r="W23" s="113" t="s">
        <v>93</v>
      </c>
      <c r="X23" s="1327" t="s">
        <v>94</v>
      </c>
      <c r="Y23" s="1328"/>
      <c r="Z23" s="1329"/>
    </row>
    <row r="24" spans="2:26" ht="15" customHeight="1">
      <c r="B24" s="25" t="s">
        <v>95</v>
      </c>
      <c r="C24" s="1314"/>
      <c r="D24" s="1315"/>
      <c r="E24" s="1315"/>
      <c r="F24" s="1315"/>
      <c r="G24" s="1316"/>
      <c r="H24" s="1262"/>
      <c r="I24" s="1263"/>
      <c r="J24" s="26" t="s">
        <v>95</v>
      </c>
      <c r="K24" s="1317">
        <f>+C24</f>
        <v>0</v>
      </c>
      <c r="L24" s="1318"/>
      <c r="M24" s="1319"/>
      <c r="O24" s="25" t="s">
        <v>95</v>
      </c>
      <c r="P24" s="1314"/>
      <c r="Q24" s="1315"/>
      <c r="R24" s="1315"/>
      <c r="S24" s="1315"/>
      <c r="T24" s="1316"/>
      <c r="U24" s="1262"/>
      <c r="V24" s="1263"/>
      <c r="W24" s="26" t="s">
        <v>95</v>
      </c>
      <c r="X24" s="1317">
        <f>+P24</f>
        <v>0</v>
      </c>
      <c r="Y24" s="1318"/>
      <c r="Z24" s="1319"/>
    </row>
    <row r="25" spans="2:26" ht="15" customHeight="1">
      <c r="B25" s="23" t="s">
        <v>96</v>
      </c>
      <c r="C25" s="1320" t="s">
        <v>97</v>
      </c>
      <c r="D25" s="1321"/>
      <c r="E25" s="1321"/>
      <c r="F25" s="1321"/>
      <c r="G25" s="1321"/>
      <c r="H25" s="1269"/>
      <c r="I25" s="1270"/>
      <c r="J25" s="24" t="s">
        <v>96</v>
      </c>
      <c r="K25" s="1322" t="s">
        <v>98</v>
      </c>
      <c r="L25" s="1323"/>
      <c r="M25" s="1324"/>
      <c r="O25" s="23" t="s">
        <v>96</v>
      </c>
      <c r="P25" s="1320" t="s">
        <v>97</v>
      </c>
      <c r="Q25" s="1321"/>
      <c r="R25" s="1321"/>
      <c r="S25" s="1321"/>
      <c r="T25" s="1321"/>
      <c r="U25" s="1269"/>
      <c r="V25" s="1270"/>
      <c r="W25" s="24" t="s">
        <v>96</v>
      </c>
      <c r="X25" s="1322" t="s">
        <v>98</v>
      </c>
      <c r="Y25" s="1323"/>
      <c r="Z25" s="1324"/>
    </row>
  </sheetData>
  <mergeCells count="54">
    <mergeCell ref="E2:G3"/>
    <mergeCell ref="H2:I2"/>
    <mergeCell ref="J2:M3"/>
    <mergeCell ref="H3:I3"/>
    <mergeCell ref="B4:M4"/>
    <mergeCell ref="C25:G25"/>
    <mergeCell ref="H25:I25"/>
    <mergeCell ref="K25:M25"/>
    <mergeCell ref="M9:M10"/>
    <mergeCell ref="B11:G20"/>
    <mergeCell ref="C22:G22"/>
    <mergeCell ref="H22:I22"/>
    <mergeCell ref="K22:M22"/>
    <mergeCell ref="C23:G23"/>
    <mergeCell ref="H23:I23"/>
    <mergeCell ref="K23:M23"/>
    <mergeCell ref="B9:G10"/>
    <mergeCell ref="H9:H10"/>
    <mergeCell ref="I9:L9"/>
    <mergeCell ref="O5:P5"/>
    <mergeCell ref="U5:Z5"/>
    <mergeCell ref="C24:G24"/>
    <mergeCell ref="H24:I24"/>
    <mergeCell ref="K24:M24"/>
    <mergeCell ref="D7:E7"/>
    <mergeCell ref="F7:H7"/>
    <mergeCell ref="K7:L7"/>
    <mergeCell ref="B5:C5"/>
    <mergeCell ref="H5:M5"/>
    <mergeCell ref="P23:T23"/>
    <mergeCell ref="U23:V23"/>
    <mergeCell ref="X23:Z23"/>
    <mergeCell ref="Q7:R7"/>
    <mergeCell ref="S7:U7"/>
    <mergeCell ref="X7:Y7"/>
    <mergeCell ref="R2:T3"/>
    <mergeCell ref="U2:V2"/>
    <mergeCell ref="W2:Z3"/>
    <mergeCell ref="U3:V3"/>
    <mergeCell ref="O4:Z4"/>
    <mergeCell ref="O9:T10"/>
    <mergeCell ref="U9:U10"/>
    <mergeCell ref="V9:Y9"/>
    <mergeCell ref="Z9:Z10"/>
    <mergeCell ref="O11:T20"/>
    <mergeCell ref="P25:T25"/>
    <mergeCell ref="U25:V25"/>
    <mergeCell ref="X25:Z25"/>
    <mergeCell ref="P22:T22"/>
    <mergeCell ref="U22:V22"/>
    <mergeCell ref="X22:Z22"/>
    <mergeCell ref="P24:T24"/>
    <mergeCell ref="U24:V24"/>
    <mergeCell ref="X24:Z24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Z49"/>
  <sheetViews>
    <sheetView showGridLines="0" view="pageBreakPreview" topLeftCell="A4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5.140625" style="4" customWidth="1"/>
    <col min="9" max="9" width="6.5703125" style="5" customWidth="1"/>
    <col min="10" max="12" width="10.7109375" style="5" customWidth="1"/>
    <col min="13" max="13" width="12.7109375" style="5" customWidth="1"/>
    <col min="14" max="14" width="7.85546875" style="4" customWidth="1"/>
    <col min="15" max="20" width="6.7109375" style="4" customWidth="1"/>
    <col min="21" max="21" width="35.7109375" style="4" customWidth="1"/>
    <col min="22" max="22" width="6.42578125" style="4" customWidth="1"/>
    <col min="23" max="16384" width="11.42578125" style="4"/>
  </cols>
  <sheetData>
    <row r="1" spans="2:26" ht="5.0999999999999996" customHeight="1"/>
    <row r="2" spans="2:26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  <c r="O2" s="6"/>
      <c r="P2" s="7"/>
      <c r="Q2" s="7"/>
      <c r="R2" s="1342"/>
      <c r="S2" s="1342"/>
      <c r="T2" s="1343"/>
      <c r="U2" s="1346" t="s">
        <v>74</v>
      </c>
      <c r="V2" s="1347"/>
      <c r="W2" s="1348" t="s">
        <v>75</v>
      </c>
      <c r="X2" s="1349"/>
      <c r="Y2" s="1349"/>
      <c r="Z2" s="1350"/>
    </row>
    <row r="3" spans="2:26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  <c r="O3" s="8"/>
      <c r="P3" s="9"/>
      <c r="Q3" s="9"/>
      <c r="R3" s="1344"/>
      <c r="S3" s="1344"/>
      <c r="T3" s="1345"/>
      <c r="U3" s="1354" t="s">
        <v>76</v>
      </c>
      <c r="V3" s="1355"/>
      <c r="W3" s="1351"/>
      <c r="X3" s="1352"/>
      <c r="Y3" s="1352"/>
      <c r="Z3" s="1353"/>
    </row>
    <row r="4" spans="2:26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  <c r="O4" s="1356"/>
      <c r="P4" s="1357"/>
      <c r="Q4" s="1357"/>
      <c r="R4" s="1357"/>
      <c r="S4" s="1357"/>
      <c r="T4" s="1357"/>
      <c r="U4" s="1357"/>
      <c r="V4" s="1357"/>
      <c r="W4" s="1357"/>
      <c r="X4" s="1357"/>
      <c r="Y4" s="1357"/>
      <c r="Z4" s="1358"/>
    </row>
    <row r="5" spans="2:26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 t="s">
        <v>251</v>
      </c>
      <c r="I5" s="1289"/>
      <c r="J5" s="1289"/>
      <c r="K5" s="1289"/>
      <c r="L5" s="1289"/>
      <c r="M5" s="1290"/>
      <c r="O5" s="1341" t="s">
        <v>77</v>
      </c>
      <c r="P5" s="1341"/>
      <c r="Q5" s="10"/>
      <c r="R5" s="46" t="s">
        <v>78</v>
      </c>
      <c r="S5" s="11"/>
      <c r="T5" s="12" t="s">
        <v>79</v>
      </c>
      <c r="U5" s="1288" t="s">
        <v>254</v>
      </c>
      <c r="V5" s="1289"/>
      <c r="W5" s="1289"/>
      <c r="X5" s="1289"/>
      <c r="Y5" s="1289"/>
      <c r="Z5" s="1290"/>
    </row>
    <row r="6" spans="2:26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  <c r="O6" s="13"/>
      <c r="P6" s="14"/>
      <c r="Q6" s="14"/>
      <c r="R6" s="14"/>
      <c r="S6" s="14"/>
      <c r="T6" s="14"/>
      <c r="U6" s="14"/>
      <c r="V6" s="15"/>
      <c r="W6" s="15"/>
      <c r="X6" s="15"/>
      <c r="Y6" s="15"/>
      <c r="Z6" s="16"/>
    </row>
    <row r="7" spans="2:26" ht="24.95" customHeight="1">
      <c r="B7" s="44" t="s">
        <v>80</v>
      </c>
      <c r="C7" s="17">
        <v>3</v>
      </c>
      <c r="D7" s="1330" t="s">
        <v>81</v>
      </c>
      <c r="E7" s="1331"/>
      <c r="F7" s="1362" t="s">
        <v>126</v>
      </c>
      <c r="G7" s="1363"/>
      <c r="H7" s="1364"/>
      <c r="I7" s="42" t="s">
        <v>82</v>
      </c>
      <c r="J7" s="18" t="s">
        <v>166</v>
      </c>
      <c r="K7" s="1332" t="s">
        <v>83</v>
      </c>
      <c r="L7" s="1333"/>
      <c r="M7" s="19">
        <f>SUM(M11:M20)</f>
        <v>13.6</v>
      </c>
      <c r="O7" s="44" t="s">
        <v>80</v>
      </c>
      <c r="P7" s="17">
        <v>3</v>
      </c>
      <c r="Q7" s="1330" t="s">
        <v>81</v>
      </c>
      <c r="R7" s="1331"/>
      <c r="S7" s="1362" t="s">
        <v>126</v>
      </c>
      <c r="T7" s="1363"/>
      <c r="U7" s="1364"/>
      <c r="V7" s="42" t="s">
        <v>82</v>
      </c>
      <c r="W7" s="18" t="s">
        <v>166</v>
      </c>
      <c r="X7" s="1332" t="s">
        <v>83</v>
      </c>
      <c r="Y7" s="1333"/>
      <c r="Z7" s="19">
        <f>SUM(Z11:Z20)</f>
        <v>30.8</v>
      </c>
    </row>
    <row r="8" spans="2:26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  <c r="O8" s="13"/>
      <c r="P8" s="14"/>
      <c r="Q8" s="14"/>
      <c r="R8" s="14"/>
      <c r="S8" s="14"/>
      <c r="T8" s="14"/>
      <c r="U8" s="14"/>
      <c r="V8" s="15"/>
      <c r="W8" s="15"/>
      <c r="X8" s="15"/>
      <c r="Y8" s="15"/>
      <c r="Z8" s="16"/>
    </row>
    <row r="9" spans="2:26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  <c r="O9" s="1334" t="s">
        <v>84</v>
      </c>
      <c r="P9" s="1334"/>
      <c r="Q9" s="1334"/>
      <c r="R9" s="1334"/>
      <c r="S9" s="1334"/>
      <c r="T9" s="1334"/>
      <c r="U9" s="1334" t="s">
        <v>85</v>
      </c>
      <c r="V9" s="1336" t="s">
        <v>86</v>
      </c>
      <c r="W9" s="1336"/>
      <c r="X9" s="1336"/>
      <c r="Y9" s="1332"/>
      <c r="Z9" s="1337" t="s">
        <v>87</v>
      </c>
    </row>
    <row r="10" spans="2:26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  <c r="O10" s="1334"/>
      <c r="P10" s="1334"/>
      <c r="Q10" s="1334"/>
      <c r="R10" s="1334"/>
      <c r="S10" s="1334"/>
      <c r="T10" s="1334"/>
      <c r="U10" s="1335"/>
      <c r="V10" s="45" t="s">
        <v>0</v>
      </c>
      <c r="W10" s="45" t="s">
        <v>88</v>
      </c>
      <c r="X10" s="45" t="s">
        <v>89</v>
      </c>
      <c r="Y10" s="43" t="s">
        <v>90</v>
      </c>
      <c r="Z10" s="1337"/>
    </row>
    <row r="11" spans="2:26" ht="41.25" customHeight="1">
      <c r="B11" s="1338"/>
      <c r="C11" s="1339"/>
      <c r="D11" s="1339"/>
      <c r="E11" s="1339"/>
      <c r="F11" s="1339"/>
      <c r="G11" s="1365"/>
      <c r="H11" s="20" t="s">
        <v>251</v>
      </c>
      <c r="I11" s="21"/>
      <c r="J11" s="21"/>
      <c r="K11" s="185">
        <v>13.6</v>
      </c>
      <c r="L11" s="21"/>
      <c r="M11" s="149">
        <v>13.6</v>
      </c>
      <c r="O11" s="1338"/>
      <c r="P11" s="1339"/>
      <c r="Q11" s="1339"/>
      <c r="R11" s="1339"/>
      <c r="S11" s="1339"/>
      <c r="T11" s="1365"/>
      <c r="U11" s="20" t="s">
        <v>254</v>
      </c>
      <c r="V11" s="21"/>
      <c r="W11" s="21"/>
      <c r="X11" s="185">
        <v>30.8</v>
      </c>
      <c r="Y11" s="21"/>
      <c r="Z11" s="149">
        <f>+X11</f>
        <v>30.8</v>
      </c>
    </row>
    <row r="12" spans="2:26">
      <c r="B12" s="1338"/>
      <c r="C12" s="1339"/>
      <c r="D12" s="1339"/>
      <c r="E12" s="1339"/>
      <c r="F12" s="1339"/>
      <c r="G12" s="1365"/>
      <c r="H12" s="114"/>
      <c r="I12" s="21"/>
      <c r="J12" s="21"/>
      <c r="K12" s="21"/>
      <c r="L12" s="21"/>
      <c r="M12" s="22"/>
      <c r="O12" s="1338"/>
      <c r="P12" s="1339"/>
      <c r="Q12" s="1339"/>
      <c r="R12" s="1339"/>
      <c r="S12" s="1339"/>
      <c r="T12" s="1365"/>
      <c r="U12" s="114"/>
      <c r="V12" s="21"/>
      <c r="W12" s="21"/>
      <c r="X12" s="21"/>
      <c r="Y12" s="21"/>
      <c r="Z12" s="22"/>
    </row>
    <row r="13" spans="2:26">
      <c r="B13" s="1338"/>
      <c r="C13" s="1339"/>
      <c r="D13" s="1339"/>
      <c r="E13" s="1339"/>
      <c r="F13" s="1339"/>
      <c r="G13" s="1365"/>
      <c r="H13" s="20"/>
      <c r="I13" s="21"/>
      <c r="J13" s="21"/>
      <c r="K13" s="21"/>
      <c r="L13" s="21"/>
      <c r="M13" s="22"/>
      <c r="O13" s="1338"/>
      <c r="P13" s="1339"/>
      <c r="Q13" s="1339"/>
      <c r="R13" s="1339"/>
      <c r="S13" s="1339"/>
      <c r="T13" s="1365"/>
      <c r="U13" s="20"/>
      <c r="V13" s="21"/>
      <c r="W13" s="21"/>
      <c r="X13" s="21"/>
      <c r="Y13" s="21"/>
      <c r="Z13" s="22"/>
    </row>
    <row r="14" spans="2:26" ht="15" customHeight="1">
      <c r="B14" s="1338"/>
      <c r="C14" s="1339"/>
      <c r="D14" s="1339"/>
      <c r="E14" s="1339"/>
      <c r="F14" s="1339"/>
      <c r="G14" s="1365"/>
      <c r="H14" s="20"/>
      <c r="I14" s="21"/>
      <c r="J14" s="21"/>
      <c r="K14" s="21"/>
      <c r="L14" s="21"/>
      <c r="M14" s="22">
        <f t="shared" ref="M14:M20" si="0">+K14</f>
        <v>0</v>
      </c>
      <c r="O14" s="1338"/>
      <c r="P14" s="1339"/>
      <c r="Q14" s="1339"/>
      <c r="R14" s="1339"/>
      <c r="S14" s="1339"/>
      <c r="T14" s="1365"/>
      <c r="U14" s="20"/>
      <c r="V14" s="21"/>
      <c r="W14" s="21"/>
      <c r="X14" s="21"/>
      <c r="Y14" s="21"/>
      <c r="Z14" s="22">
        <f t="shared" ref="Z14:Z20" si="1">+X14</f>
        <v>0</v>
      </c>
    </row>
    <row r="15" spans="2:26" ht="15" customHeight="1">
      <c r="B15" s="1338"/>
      <c r="C15" s="1339"/>
      <c r="D15" s="1339"/>
      <c r="E15" s="1339"/>
      <c r="F15" s="1339"/>
      <c r="G15" s="1365"/>
      <c r="H15" s="20"/>
      <c r="I15" s="21"/>
      <c r="J15" s="21"/>
      <c r="K15" s="21"/>
      <c r="L15" s="21"/>
      <c r="M15" s="22">
        <f t="shared" si="0"/>
        <v>0</v>
      </c>
      <c r="O15" s="1338"/>
      <c r="P15" s="1339"/>
      <c r="Q15" s="1339"/>
      <c r="R15" s="1339"/>
      <c r="S15" s="1339"/>
      <c r="T15" s="1365"/>
      <c r="U15" s="20"/>
      <c r="V15" s="21"/>
      <c r="W15" s="21"/>
      <c r="X15" s="21"/>
      <c r="Y15" s="21"/>
      <c r="Z15" s="22">
        <f t="shared" si="1"/>
        <v>0</v>
      </c>
    </row>
    <row r="16" spans="2:26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0"/>
        <v>0</v>
      </c>
      <c r="O16" s="1338"/>
      <c r="P16" s="1339"/>
      <c r="Q16" s="1339"/>
      <c r="R16" s="1339"/>
      <c r="S16" s="1339"/>
      <c r="T16" s="1365"/>
      <c r="U16" s="20"/>
      <c r="V16" s="21"/>
      <c r="W16" s="21"/>
      <c r="X16" s="21"/>
      <c r="Y16" s="21"/>
      <c r="Z16" s="22">
        <f t="shared" si="1"/>
        <v>0</v>
      </c>
    </row>
    <row r="17" spans="2:26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0"/>
        <v>0</v>
      </c>
      <c r="O17" s="1338"/>
      <c r="P17" s="1339"/>
      <c r="Q17" s="1339"/>
      <c r="R17" s="1339"/>
      <c r="S17" s="1339"/>
      <c r="T17" s="1365"/>
      <c r="U17" s="20"/>
      <c r="V17" s="21"/>
      <c r="W17" s="21"/>
      <c r="X17" s="21"/>
      <c r="Y17" s="21"/>
      <c r="Z17" s="22">
        <f t="shared" si="1"/>
        <v>0</v>
      </c>
    </row>
    <row r="18" spans="2:26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0"/>
        <v>0</v>
      </c>
      <c r="O18" s="1338"/>
      <c r="P18" s="1339"/>
      <c r="Q18" s="1339"/>
      <c r="R18" s="1339"/>
      <c r="S18" s="1339"/>
      <c r="T18" s="1365"/>
      <c r="U18" s="20"/>
      <c r="V18" s="21"/>
      <c r="W18" s="21"/>
      <c r="X18" s="21"/>
      <c r="Y18" s="21"/>
      <c r="Z18" s="22">
        <f t="shared" si="1"/>
        <v>0</v>
      </c>
    </row>
    <row r="19" spans="2:26" ht="15" customHeight="1">
      <c r="B19" s="1338"/>
      <c r="C19" s="1339"/>
      <c r="D19" s="1339"/>
      <c r="E19" s="1339"/>
      <c r="F19" s="1339"/>
      <c r="G19" s="1365"/>
      <c r="H19" s="20"/>
      <c r="I19" s="21"/>
      <c r="J19" s="21"/>
      <c r="K19" s="21"/>
      <c r="L19" s="21"/>
      <c r="M19" s="22">
        <f t="shared" si="0"/>
        <v>0</v>
      </c>
      <c r="O19" s="1338"/>
      <c r="P19" s="1339"/>
      <c r="Q19" s="1339"/>
      <c r="R19" s="1339"/>
      <c r="S19" s="1339"/>
      <c r="T19" s="1365"/>
      <c r="U19" s="20"/>
      <c r="V19" s="21"/>
      <c r="W19" s="21"/>
      <c r="X19" s="21"/>
      <c r="Y19" s="21"/>
      <c r="Z19" s="22">
        <f t="shared" si="1"/>
        <v>0</v>
      </c>
    </row>
    <row r="20" spans="2:26" ht="15" customHeight="1">
      <c r="B20" s="1338"/>
      <c r="C20" s="1339"/>
      <c r="D20" s="1339"/>
      <c r="E20" s="1339"/>
      <c r="F20" s="1339"/>
      <c r="G20" s="1365"/>
      <c r="H20" s="20"/>
      <c r="I20" s="21"/>
      <c r="J20" s="21"/>
      <c r="K20" s="21"/>
      <c r="L20" s="21"/>
      <c r="M20" s="22">
        <f t="shared" si="0"/>
        <v>0</v>
      </c>
      <c r="O20" s="1338"/>
      <c r="P20" s="1339"/>
      <c r="Q20" s="1339"/>
      <c r="R20" s="1339"/>
      <c r="S20" s="1339"/>
      <c r="T20" s="1365"/>
      <c r="U20" s="20"/>
      <c r="V20" s="21"/>
      <c r="W20" s="21"/>
      <c r="X20" s="21"/>
      <c r="Y20" s="21"/>
      <c r="Z20" s="22">
        <f t="shared" si="1"/>
        <v>0</v>
      </c>
    </row>
    <row r="21" spans="2:26" ht="15" customHeight="1">
      <c r="B21" s="23" t="s">
        <v>91</v>
      </c>
      <c r="C21" s="1314"/>
      <c r="D21" s="1315"/>
      <c r="E21" s="1315"/>
      <c r="F21" s="1315"/>
      <c r="G21" s="1315"/>
      <c r="H21" s="1366" t="s">
        <v>92</v>
      </c>
      <c r="I21" s="1367"/>
      <c r="J21" s="24" t="s">
        <v>91</v>
      </c>
      <c r="K21" s="1359"/>
      <c r="L21" s="1360"/>
      <c r="M21" s="1361"/>
      <c r="O21" s="23" t="s">
        <v>91</v>
      </c>
      <c r="P21" s="1314"/>
      <c r="Q21" s="1315"/>
      <c r="R21" s="1315"/>
      <c r="S21" s="1315"/>
      <c r="T21" s="1315"/>
      <c r="U21" s="1366" t="s">
        <v>92</v>
      </c>
      <c r="V21" s="1367"/>
      <c r="W21" s="24" t="s">
        <v>91</v>
      </c>
      <c r="X21" s="1359"/>
      <c r="Y21" s="1360"/>
      <c r="Z21" s="1361"/>
    </row>
    <row r="22" spans="2:26" ht="15" customHeight="1">
      <c r="B22" s="23" t="s">
        <v>93</v>
      </c>
      <c r="C22" s="1325"/>
      <c r="D22" s="1326"/>
      <c r="E22" s="1326"/>
      <c r="F22" s="1326"/>
      <c r="G22" s="1326"/>
      <c r="H22" s="1275"/>
      <c r="I22" s="1276"/>
      <c r="J22" s="24" t="s">
        <v>93</v>
      </c>
      <c r="K22" s="1359" t="s">
        <v>94</v>
      </c>
      <c r="L22" s="1360"/>
      <c r="M22" s="1361"/>
      <c r="O22" s="23" t="s">
        <v>93</v>
      </c>
      <c r="P22" s="1325"/>
      <c r="Q22" s="1326"/>
      <c r="R22" s="1326"/>
      <c r="S22" s="1326"/>
      <c r="T22" s="1326"/>
      <c r="U22" s="1275"/>
      <c r="V22" s="1276"/>
      <c r="W22" s="24" t="s">
        <v>93</v>
      </c>
      <c r="X22" s="1359" t="s">
        <v>94</v>
      </c>
      <c r="Y22" s="1360"/>
      <c r="Z22" s="1361"/>
    </row>
    <row r="23" spans="2:26" ht="15" customHeight="1">
      <c r="B23" s="25" t="s">
        <v>95</v>
      </c>
      <c r="C23" s="1314"/>
      <c r="D23" s="1315"/>
      <c r="E23" s="1315"/>
      <c r="F23" s="1315"/>
      <c r="G23" s="1316"/>
      <c r="H23" s="1262"/>
      <c r="I23" s="1263"/>
      <c r="J23" s="26" t="s">
        <v>95</v>
      </c>
      <c r="K23" s="1317">
        <f>+C23</f>
        <v>0</v>
      </c>
      <c r="L23" s="1318"/>
      <c r="M23" s="1319"/>
      <c r="O23" s="25" t="s">
        <v>95</v>
      </c>
      <c r="P23" s="1314"/>
      <c r="Q23" s="1315"/>
      <c r="R23" s="1315"/>
      <c r="S23" s="1315"/>
      <c r="T23" s="1316"/>
      <c r="U23" s="1262"/>
      <c r="V23" s="1263"/>
      <c r="W23" s="26" t="s">
        <v>95</v>
      </c>
      <c r="X23" s="1317">
        <f>+P23</f>
        <v>0</v>
      </c>
      <c r="Y23" s="1318"/>
      <c r="Z23" s="1319"/>
    </row>
    <row r="24" spans="2:26" ht="15" customHeight="1">
      <c r="B24" s="23" t="s">
        <v>96</v>
      </c>
      <c r="C24" s="1320" t="s">
        <v>97</v>
      </c>
      <c r="D24" s="1321"/>
      <c r="E24" s="1321"/>
      <c r="F24" s="1321"/>
      <c r="G24" s="1321"/>
      <c r="H24" s="1269"/>
      <c r="I24" s="1270"/>
      <c r="J24" s="24" t="s">
        <v>96</v>
      </c>
      <c r="K24" s="1322" t="s">
        <v>98</v>
      </c>
      <c r="L24" s="1323"/>
      <c r="M24" s="1324"/>
      <c r="O24" s="23" t="s">
        <v>96</v>
      </c>
      <c r="P24" s="1320" t="s">
        <v>97</v>
      </c>
      <c r="Q24" s="1321"/>
      <c r="R24" s="1321"/>
      <c r="S24" s="1321"/>
      <c r="T24" s="1321"/>
      <c r="U24" s="1269"/>
      <c r="V24" s="1270"/>
      <c r="W24" s="24" t="s">
        <v>96</v>
      </c>
      <c r="X24" s="1322" t="s">
        <v>98</v>
      </c>
      <c r="Y24" s="1323"/>
      <c r="Z24" s="1324"/>
    </row>
    <row r="26" spans="2:26">
      <c r="M26" s="5">
        <f>+M11+M36+Z11+Z36</f>
        <v>83.1</v>
      </c>
    </row>
    <row r="27" spans="2:26" ht="15">
      <c r="B27" s="6"/>
      <c r="C27" s="7"/>
      <c r="D27" s="7"/>
      <c r="E27" s="1342"/>
      <c r="F27" s="1342"/>
      <c r="G27" s="1343"/>
      <c r="H27" s="1346" t="s">
        <v>74</v>
      </c>
      <c r="I27" s="1347"/>
      <c r="J27" s="1348" t="s">
        <v>75</v>
      </c>
      <c r="K27" s="1349"/>
      <c r="L27" s="1349"/>
      <c r="M27" s="1350"/>
      <c r="O27" s="6"/>
      <c r="P27" s="7"/>
      <c r="Q27" s="7"/>
      <c r="R27" s="1342"/>
      <c r="S27" s="1342"/>
      <c r="T27" s="1343"/>
      <c r="U27" s="1346" t="s">
        <v>74</v>
      </c>
      <c r="V27" s="1347"/>
      <c r="W27" s="1348" t="s">
        <v>75</v>
      </c>
      <c r="X27" s="1349"/>
      <c r="Y27" s="1349"/>
      <c r="Z27" s="1350"/>
    </row>
    <row r="28" spans="2:26" ht="15">
      <c r="B28" s="8"/>
      <c r="C28" s="9"/>
      <c r="D28" s="9"/>
      <c r="E28" s="1344"/>
      <c r="F28" s="1344"/>
      <c r="G28" s="1345"/>
      <c r="H28" s="1354" t="s">
        <v>76</v>
      </c>
      <c r="I28" s="1355"/>
      <c r="J28" s="1351"/>
      <c r="K28" s="1352"/>
      <c r="L28" s="1352"/>
      <c r="M28" s="1353"/>
      <c r="O28" s="8"/>
      <c r="P28" s="9"/>
      <c r="Q28" s="9"/>
      <c r="R28" s="1344"/>
      <c r="S28" s="1344"/>
      <c r="T28" s="1345"/>
      <c r="U28" s="1354" t="s">
        <v>76</v>
      </c>
      <c r="V28" s="1355"/>
      <c r="W28" s="1351"/>
      <c r="X28" s="1352"/>
      <c r="Y28" s="1352"/>
      <c r="Z28" s="1353"/>
    </row>
    <row r="29" spans="2:26" ht="14.25">
      <c r="B29" s="1356"/>
      <c r="C29" s="1357"/>
      <c r="D29" s="1357"/>
      <c r="E29" s="1357"/>
      <c r="F29" s="1357"/>
      <c r="G29" s="1357"/>
      <c r="H29" s="1357"/>
      <c r="I29" s="1357"/>
      <c r="J29" s="1357"/>
      <c r="K29" s="1357"/>
      <c r="L29" s="1357"/>
      <c r="M29" s="1358"/>
      <c r="O29" s="1356"/>
      <c r="P29" s="1357"/>
      <c r="Q29" s="1357"/>
      <c r="R29" s="1357"/>
      <c r="S29" s="1357"/>
      <c r="T29" s="1357"/>
      <c r="U29" s="1357"/>
      <c r="V29" s="1357"/>
      <c r="W29" s="1357"/>
      <c r="X29" s="1357"/>
      <c r="Y29" s="1357"/>
      <c r="Z29" s="1358"/>
    </row>
    <row r="30" spans="2:26">
      <c r="B30" s="1341" t="s">
        <v>77</v>
      </c>
      <c r="C30" s="1341"/>
      <c r="D30" s="10"/>
      <c r="E30" s="46" t="s">
        <v>78</v>
      </c>
      <c r="F30" s="11"/>
      <c r="G30" s="12" t="s">
        <v>79</v>
      </c>
      <c r="H30" s="1288" t="s">
        <v>251</v>
      </c>
      <c r="I30" s="1289"/>
      <c r="J30" s="1289"/>
      <c r="K30" s="1289"/>
      <c r="L30" s="1289"/>
      <c r="M30" s="1290"/>
      <c r="O30" s="1341" t="s">
        <v>77</v>
      </c>
      <c r="P30" s="1341"/>
      <c r="Q30" s="10"/>
      <c r="R30" s="46" t="s">
        <v>78</v>
      </c>
      <c r="S30" s="11"/>
      <c r="T30" s="12" t="s">
        <v>79</v>
      </c>
      <c r="U30" s="1288" t="s">
        <v>254</v>
      </c>
      <c r="V30" s="1289"/>
      <c r="W30" s="1289"/>
      <c r="X30" s="1289"/>
      <c r="Y30" s="1289"/>
      <c r="Z30" s="1290"/>
    </row>
    <row r="31" spans="2:26">
      <c r="B31" s="13"/>
      <c r="C31" s="14"/>
      <c r="D31" s="14"/>
      <c r="E31" s="14"/>
      <c r="F31" s="14"/>
      <c r="G31" s="14"/>
      <c r="H31" s="14"/>
      <c r="I31" s="15"/>
      <c r="J31" s="15"/>
      <c r="K31" s="15"/>
      <c r="L31" s="15"/>
      <c r="M31" s="16"/>
      <c r="O31" s="13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6"/>
    </row>
    <row r="32" spans="2:26" ht="36">
      <c r="B32" s="44" t="s">
        <v>80</v>
      </c>
      <c r="C32" s="17">
        <v>3</v>
      </c>
      <c r="D32" s="1330" t="s">
        <v>81</v>
      </c>
      <c r="E32" s="1331"/>
      <c r="F32" s="1362" t="s">
        <v>255</v>
      </c>
      <c r="G32" s="1363"/>
      <c r="H32" s="1364"/>
      <c r="I32" s="42" t="s">
        <v>82</v>
      </c>
      <c r="J32" s="18" t="s">
        <v>166</v>
      </c>
      <c r="K32" s="1332" t="s">
        <v>83</v>
      </c>
      <c r="L32" s="1333"/>
      <c r="M32" s="19">
        <f>SUM(M36:M45)</f>
        <v>15.9</v>
      </c>
      <c r="O32" s="44" t="s">
        <v>80</v>
      </c>
      <c r="P32" s="17">
        <v>3</v>
      </c>
      <c r="Q32" s="1330" t="s">
        <v>81</v>
      </c>
      <c r="R32" s="1331"/>
      <c r="S32" s="1362" t="s">
        <v>126</v>
      </c>
      <c r="T32" s="1363"/>
      <c r="U32" s="1364"/>
      <c r="V32" s="42" t="s">
        <v>82</v>
      </c>
      <c r="W32" s="18" t="s">
        <v>166</v>
      </c>
      <c r="X32" s="1332" t="s">
        <v>83</v>
      </c>
      <c r="Y32" s="1333"/>
      <c r="Z32" s="19">
        <f>SUM(Z36:Z45)</f>
        <v>22.8</v>
      </c>
    </row>
    <row r="33" spans="2:26">
      <c r="B33" s="13"/>
      <c r="C33" s="14"/>
      <c r="D33" s="14"/>
      <c r="E33" s="14"/>
      <c r="F33" s="14"/>
      <c r="G33" s="14"/>
      <c r="H33" s="14"/>
      <c r="I33" s="15"/>
      <c r="J33" s="15"/>
      <c r="K33" s="15"/>
      <c r="L33" s="15"/>
      <c r="M33" s="16"/>
      <c r="O33" s="13"/>
      <c r="P33" s="14"/>
      <c r="Q33" s="14"/>
      <c r="R33" s="14"/>
      <c r="S33" s="14"/>
      <c r="T33" s="14"/>
      <c r="U33" s="14"/>
      <c r="V33" s="15"/>
      <c r="W33" s="15"/>
      <c r="X33" s="15"/>
      <c r="Y33" s="15"/>
      <c r="Z33" s="16"/>
    </row>
    <row r="34" spans="2:26">
      <c r="B34" s="1334" t="s">
        <v>84</v>
      </c>
      <c r="C34" s="1334"/>
      <c r="D34" s="1334"/>
      <c r="E34" s="1334"/>
      <c r="F34" s="1334"/>
      <c r="G34" s="1334"/>
      <c r="H34" s="1334" t="s">
        <v>85</v>
      </c>
      <c r="I34" s="1336" t="s">
        <v>86</v>
      </c>
      <c r="J34" s="1336"/>
      <c r="K34" s="1336"/>
      <c r="L34" s="1332"/>
      <c r="M34" s="1337" t="s">
        <v>87</v>
      </c>
      <c r="O34" s="1334" t="s">
        <v>84</v>
      </c>
      <c r="P34" s="1334"/>
      <c r="Q34" s="1334"/>
      <c r="R34" s="1334"/>
      <c r="S34" s="1334"/>
      <c r="T34" s="1334"/>
      <c r="U34" s="1334" t="s">
        <v>85</v>
      </c>
      <c r="V34" s="1336" t="s">
        <v>86</v>
      </c>
      <c r="W34" s="1336"/>
      <c r="X34" s="1336"/>
      <c r="Y34" s="1332"/>
      <c r="Z34" s="1337" t="s">
        <v>87</v>
      </c>
    </row>
    <row r="35" spans="2:26">
      <c r="B35" s="1334"/>
      <c r="C35" s="1334"/>
      <c r="D35" s="1334"/>
      <c r="E35" s="1334"/>
      <c r="F35" s="1334"/>
      <c r="G35" s="1334"/>
      <c r="H35" s="1335"/>
      <c r="I35" s="45" t="s">
        <v>0</v>
      </c>
      <c r="J35" s="45" t="s">
        <v>88</v>
      </c>
      <c r="K35" s="45" t="s">
        <v>89</v>
      </c>
      <c r="L35" s="43" t="s">
        <v>90</v>
      </c>
      <c r="M35" s="1337"/>
      <c r="O35" s="1334"/>
      <c r="P35" s="1334"/>
      <c r="Q35" s="1334"/>
      <c r="R35" s="1334"/>
      <c r="S35" s="1334"/>
      <c r="T35" s="1334"/>
      <c r="U35" s="1335"/>
      <c r="V35" s="45" t="s">
        <v>0</v>
      </c>
      <c r="W35" s="45" t="s">
        <v>88</v>
      </c>
      <c r="X35" s="45" t="s">
        <v>89</v>
      </c>
      <c r="Y35" s="43" t="s">
        <v>90</v>
      </c>
      <c r="Z35" s="1337"/>
    </row>
    <row r="36" spans="2:26" ht="36">
      <c r="B36" s="1338"/>
      <c r="C36" s="1339"/>
      <c r="D36" s="1339"/>
      <c r="E36" s="1339"/>
      <c r="F36" s="1339"/>
      <c r="G36" s="1365"/>
      <c r="H36" s="20" t="s">
        <v>251</v>
      </c>
      <c r="I36" s="21"/>
      <c r="J36" s="21"/>
      <c r="K36" s="185">
        <v>15.9</v>
      </c>
      <c r="L36" s="21"/>
      <c r="M36" s="149">
        <v>15.9</v>
      </c>
      <c r="O36" s="1338"/>
      <c r="P36" s="1339"/>
      <c r="Q36" s="1339"/>
      <c r="R36" s="1339"/>
      <c r="S36" s="1339"/>
      <c r="T36" s="1365"/>
      <c r="U36" s="20" t="s">
        <v>254</v>
      </c>
      <c r="V36" s="21"/>
      <c r="W36" s="21"/>
      <c r="X36" s="185">
        <v>22.8</v>
      </c>
      <c r="Y36" s="21"/>
      <c r="Z36" s="149">
        <v>22.8</v>
      </c>
    </row>
    <row r="37" spans="2:26">
      <c r="B37" s="1338"/>
      <c r="C37" s="1339"/>
      <c r="D37" s="1339"/>
      <c r="E37" s="1339"/>
      <c r="F37" s="1339"/>
      <c r="G37" s="1365"/>
      <c r="H37" s="114"/>
      <c r="I37" s="21"/>
      <c r="J37" s="21"/>
      <c r="K37" s="21"/>
      <c r="L37" s="21"/>
      <c r="M37" s="22"/>
      <c r="O37" s="1338"/>
      <c r="P37" s="1339"/>
      <c r="Q37" s="1339"/>
      <c r="R37" s="1339"/>
      <c r="S37" s="1339"/>
      <c r="T37" s="1365"/>
      <c r="U37" s="114"/>
      <c r="V37" s="21"/>
      <c r="W37" s="21"/>
      <c r="X37" s="21"/>
      <c r="Y37" s="21"/>
      <c r="Z37" s="22"/>
    </row>
    <row r="38" spans="2:26">
      <c r="B38" s="1338"/>
      <c r="C38" s="1339"/>
      <c r="D38" s="1339"/>
      <c r="E38" s="1339"/>
      <c r="F38" s="1339"/>
      <c r="G38" s="1365"/>
      <c r="H38" s="20"/>
      <c r="I38" s="21"/>
      <c r="J38" s="21"/>
      <c r="K38" s="21"/>
      <c r="L38" s="21"/>
      <c r="M38" s="22"/>
      <c r="O38" s="1338"/>
      <c r="P38" s="1339"/>
      <c r="Q38" s="1339"/>
      <c r="R38" s="1339"/>
      <c r="S38" s="1339"/>
      <c r="T38" s="1365"/>
      <c r="U38" s="20"/>
      <c r="V38" s="21"/>
      <c r="W38" s="21"/>
      <c r="X38" s="21"/>
      <c r="Y38" s="21"/>
      <c r="Z38" s="22"/>
    </row>
    <row r="39" spans="2:26">
      <c r="B39" s="1338"/>
      <c r="C39" s="1339"/>
      <c r="D39" s="1339"/>
      <c r="E39" s="1339"/>
      <c r="F39" s="1339"/>
      <c r="G39" s="1365"/>
      <c r="H39" s="20"/>
      <c r="I39" s="21"/>
      <c r="J39" s="21"/>
      <c r="K39" s="21"/>
      <c r="L39" s="21"/>
      <c r="M39" s="22">
        <f t="shared" ref="M39:M45" si="2">+K39</f>
        <v>0</v>
      </c>
      <c r="O39" s="1338"/>
      <c r="P39" s="1339"/>
      <c r="Q39" s="1339"/>
      <c r="R39" s="1339"/>
      <c r="S39" s="1339"/>
      <c r="T39" s="1365"/>
      <c r="U39" s="20"/>
      <c r="V39" s="21"/>
      <c r="W39" s="21"/>
      <c r="X39" s="21"/>
      <c r="Y39" s="21"/>
      <c r="Z39" s="22">
        <f t="shared" ref="Z39:Z45" si="3">+X39</f>
        <v>0</v>
      </c>
    </row>
    <row r="40" spans="2:26">
      <c r="B40" s="1338"/>
      <c r="C40" s="1339"/>
      <c r="D40" s="1339"/>
      <c r="E40" s="1339"/>
      <c r="F40" s="1339"/>
      <c r="G40" s="1365"/>
      <c r="H40" s="20"/>
      <c r="I40" s="21"/>
      <c r="J40" s="21"/>
      <c r="K40" s="21"/>
      <c r="L40" s="21"/>
      <c r="M40" s="22">
        <f t="shared" si="2"/>
        <v>0</v>
      </c>
      <c r="O40" s="1338"/>
      <c r="P40" s="1339"/>
      <c r="Q40" s="1339"/>
      <c r="R40" s="1339"/>
      <c r="S40" s="1339"/>
      <c r="T40" s="1365"/>
      <c r="U40" s="20"/>
      <c r="V40" s="21"/>
      <c r="W40" s="21"/>
      <c r="X40" s="21"/>
      <c r="Y40" s="21"/>
      <c r="Z40" s="22">
        <f t="shared" si="3"/>
        <v>0</v>
      </c>
    </row>
    <row r="41" spans="2:26">
      <c r="B41" s="1338"/>
      <c r="C41" s="1339"/>
      <c r="D41" s="1339"/>
      <c r="E41" s="1339"/>
      <c r="F41" s="1339"/>
      <c r="G41" s="1365"/>
      <c r="H41" s="20"/>
      <c r="I41" s="21"/>
      <c r="J41" s="21"/>
      <c r="K41" s="21"/>
      <c r="L41" s="21"/>
      <c r="M41" s="22">
        <f t="shared" si="2"/>
        <v>0</v>
      </c>
      <c r="O41" s="1338"/>
      <c r="P41" s="1339"/>
      <c r="Q41" s="1339"/>
      <c r="R41" s="1339"/>
      <c r="S41" s="1339"/>
      <c r="T41" s="1365"/>
      <c r="U41" s="20"/>
      <c r="V41" s="21"/>
      <c r="W41" s="21"/>
      <c r="X41" s="21"/>
      <c r="Y41" s="21"/>
      <c r="Z41" s="22">
        <f t="shared" si="3"/>
        <v>0</v>
      </c>
    </row>
    <row r="42" spans="2:26">
      <c r="B42" s="1338"/>
      <c r="C42" s="1339"/>
      <c r="D42" s="1339"/>
      <c r="E42" s="1339"/>
      <c r="F42" s="1339"/>
      <c r="G42" s="1365"/>
      <c r="H42" s="20"/>
      <c r="I42" s="21"/>
      <c r="J42" s="21"/>
      <c r="K42" s="21"/>
      <c r="L42" s="21"/>
      <c r="M42" s="22">
        <f t="shared" si="2"/>
        <v>0</v>
      </c>
      <c r="O42" s="1338"/>
      <c r="P42" s="1339"/>
      <c r="Q42" s="1339"/>
      <c r="R42" s="1339"/>
      <c r="S42" s="1339"/>
      <c r="T42" s="1365"/>
      <c r="U42" s="20"/>
      <c r="V42" s="21"/>
      <c r="W42" s="21"/>
      <c r="X42" s="21"/>
      <c r="Y42" s="21"/>
      <c r="Z42" s="22">
        <f t="shared" si="3"/>
        <v>0</v>
      </c>
    </row>
    <row r="43" spans="2:26">
      <c r="B43" s="1338"/>
      <c r="C43" s="1339"/>
      <c r="D43" s="1339"/>
      <c r="E43" s="1339"/>
      <c r="F43" s="1339"/>
      <c r="G43" s="1365"/>
      <c r="H43" s="20"/>
      <c r="I43" s="21"/>
      <c r="J43" s="21"/>
      <c r="K43" s="21"/>
      <c r="L43" s="21"/>
      <c r="M43" s="22">
        <f t="shared" si="2"/>
        <v>0</v>
      </c>
      <c r="O43" s="1338"/>
      <c r="P43" s="1339"/>
      <c r="Q43" s="1339"/>
      <c r="R43" s="1339"/>
      <c r="S43" s="1339"/>
      <c r="T43" s="1365"/>
      <c r="U43" s="20"/>
      <c r="V43" s="21"/>
      <c r="W43" s="21"/>
      <c r="X43" s="21"/>
      <c r="Y43" s="21"/>
      <c r="Z43" s="22">
        <f t="shared" si="3"/>
        <v>0</v>
      </c>
    </row>
    <row r="44" spans="2:26">
      <c r="B44" s="1338"/>
      <c r="C44" s="1339"/>
      <c r="D44" s="1339"/>
      <c r="E44" s="1339"/>
      <c r="F44" s="1339"/>
      <c r="G44" s="1365"/>
      <c r="H44" s="20"/>
      <c r="I44" s="21"/>
      <c r="J44" s="21"/>
      <c r="K44" s="21"/>
      <c r="L44" s="21"/>
      <c r="M44" s="22">
        <f t="shared" si="2"/>
        <v>0</v>
      </c>
      <c r="O44" s="1338"/>
      <c r="P44" s="1339"/>
      <c r="Q44" s="1339"/>
      <c r="R44" s="1339"/>
      <c r="S44" s="1339"/>
      <c r="T44" s="1365"/>
      <c r="U44" s="20"/>
      <c r="V44" s="21"/>
      <c r="W44" s="21"/>
      <c r="X44" s="21"/>
      <c r="Y44" s="21"/>
      <c r="Z44" s="22">
        <f t="shared" si="3"/>
        <v>0</v>
      </c>
    </row>
    <row r="45" spans="2:26">
      <c r="B45" s="1338"/>
      <c r="C45" s="1339"/>
      <c r="D45" s="1339"/>
      <c r="E45" s="1339"/>
      <c r="F45" s="1339"/>
      <c r="G45" s="1365"/>
      <c r="H45" s="20"/>
      <c r="I45" s="21"/>
      <c r="J45" s="21"/>
      <c r="K45" s="21"/>
      <c r="L45" s="21"/>
      <c r="M45" s="22">
        <f t="shared" si="2"/>
        <v>0</v>
      </c>
      <c r="O45" s="1338"/>
      <c r="P45" s="1339"/>
      <c r="Q45" s="1339"/>
      <c r="R45" s="1339"/>
      <c r="S45" s="1339"/>
      <c r="T45" s="1365"/>
      <c r="U45" s="20"/>
      <c r="V45" s="21"/>
      <c r="W45" s="21"/>
      <c r="X45" s="21"/>
      <c r="Y45" s="21"/>
      <c r="Z45" s="22">
        <f t="shared" si="3"/>
        <v>0</v>
      </c>
    </row>
    <row r="46" spans="2:26">
      <c r="B46" s="23" t="s">
        <v>91</v>
      </c>
      <c r="C46" s="1314"/>
      <c r="D46" s="1315"/>
      <c r="E46" s="1315"/>
      <c r="F46" s="1315"/>
      <c r="G46" s="1315"/>
      <c r="H46" s="1366" t="s">
        <v>92</v>
      </c>
      <c r="I46" s="1367"/>
      <c r="J46" s="24" t="s">
        <v>91</v>
      </c>
      <c r="K46" s="1359"/>
      <c r="L46" s="1360"/>
      <c r="M46" s="1361"/>
      <c r="O46" s="23" t="s">
        <v>91</v>
      </c>
      <c r="P46" s="1314"/>
      <c r="Q46" s="1315"/>
      <c r="R46" s="1315"/>
      <c r="S46" s="1315"/>
      <c r="T46" s="1315"/>
      <c r="U46" s="1366" t="s">
        <v>92</v>
      </c>
      <c r="V46" s="1367"/>
      <c r="W46" s="24" t="s">
        <v>91</v>
      </c>
      <c r="X46" s="1359"/>
      <c r="Y46" s="1360"/>
      <c r="Z46" s="1361"/>
    </row>
    <row r="47" spans="2:26">
      <c r="B47" s="23" t="s">
        <v>93</v>
      </c>
      <c r="C47" s="1325"/>
      <c r="D47" s="1326"/>
      <c r="E47" s="1326"/>
      <c r="F47" s="1326"/>
      <c r="G47" s="1326"/>
      <c r="H47" s="1275"/>
      <c r="I47" s="1276"/>
      <c r="J47" s="24" t="s">
        <v>93</v>
      </c>
      <c r="K47" s="1359" t="s">
        <v>94</v>
      </c>
      <c r="L47" s="1360"/>
      <c r="M47" s="1361"/>
      <c r="O47" s="23" t="s">
        <v>93</v>
      </c>
      <c r="P47" s="1325"/>
      <c r="Q47" s="1326"/>
      <c r="R47" s="1326"/>
      <c r="S47" s="1326"/>
      <c r="T47" s="1326"/>
      <c r="U47" s="1275"/>
      <c r="V47" s="1276"/>
      <c r="W47" s="24" t="s">
        <v>93</v>
      </c>
      <c r="X47" s="1359" t="s">
        <v>94</v>
      </c>
      <c r="Y47" s="1360"/>
      <c r="Z47" s="1361"/>
    </row>
    <row r="48" spans="2:26">
      <c r="B48" s="25" t="s">
        <v>95</v>
      </c>
      <c r="C48" s="1314"/>
      <c r="D48" s="1315"/>
      <c r="E48" s="1315"/>
      <c r="F48" s="1315"/>
      <c r="G48" s="1316"/>
      <c r="H48" s="1262"/>
      <c r="I48" s="1263"/>
      <c r="J48" s="26" t="s">
        <v>95</v>
      </c>
      <c r="K48" s="1317">
        <f>+C48</f>
        <v>0</v>
      </c>
      <c r="L48" s="1318"/>
      <c r="M48" s="1319"/>
      <c r="O48" s="25" t="s">
        <v>95</v>
      </c>
      <c r="P48" s="1314"/>
      <c r="Q48" s="1315"/>
      <c r="R48" s="1315"/>
      <c r="S48" s="1315"/>
      <c r="T48" s="1316"/>
      <c r="U48" s="1262"/>
      <c r="V48" s="1263"/>
      <c r="W48" s="26" t="s">
        <v>95</v>
      </c>
      <c r="X48" s="1317">
        <f>+P48</f>
        <v>0</v>
      </c>
      <c r="Y48" s="1318"/>
      <c r="Z48" s="1319"/>
    </row>
    <row r="49" spans="2:26">
      <c r="B49" s="23" t="s">
        <v>96</v>
      </c>
      <c r="C49" s="1320" t="s">
        <v>97</v>
      </c>
      <c r="D49" s="1321"/>
      <c r="E49" s="1321"/>
      <c r="F49" s="1321"/>
      <c r="G49" s="1321"/>
      <c r="H49" s="1269"/>
      <c r="I49" s="1270"/>
      <c r="J49" s="24" t="s">
        <v>96</v>
      </c>
      <c r="K49" s="1322" t="s">
        <v>98</v>
      </c>
      <c r="L49" s="1323"/>
      <c r="M49" s="1324"/>
      <c r="O49" s="23" t="s">
        <v>96</v>
      </c>
      <c r="P49" s="1320" t="s">
        <v>97</v>
      </c>
      <c r="Q49" s="1321"/>
      <c r="R49" s="1321"/>
      <c r="S49" s="1321"/>
      <c r="T49" s="1321"/>
      <c r="U49" s="1269"/>
      <c r="V49" s="1270"/>
      <c r="W49" s="24" t="s">
        <v>96</v>
      </c>
      <c r="X49" s="1322" t="s">
        <v>98</v>
      </c>
      <c r="Y49" s="1323"/>
      <c r="Z49" s="1324"/>
    </row>
  </sheetData>
  <mergeCells count="108">
    <mergeCell ref="P49:T49"/>
    <mergeCell ref="U49:V49"/>
    <mergeCell ref="X49:Z49"/>
    <mergeCell ref="R27:T28"/>
    <mergeCell ref="W27:Z28"/>
    <mergeCell ref="U28:V28"/>
    <mergeCell ref="O29:Z29"/>
    <mergeCell ref="O30:P30"/>
    <mergeCell ref="U30:Z30"/>
    <mergeCell ref="Q32:R32"/>
    <mergeCell ref="S32:U32"/>
    <mergeCell ref="X32:Y32"/>
    <mergeCell ref="O34:T35"/>
    <mergeCell ref="U34:U35"/>
    <mergeCell ref="V34:Y34"/>
    <mergeCell ref="Z34:Z35"/>
    <mergeCell ref="X47:Z47"/>
    <mergeCell ref="P48:T48"/>
    <mergeCell ref="U48:V48"/>
    <mergeCell ref="X48:Z48"/>
    <mergeCell ref="P47:T47"/>
    <mergeCell ref="U47:V47"/>
    <mergeCell ref="P46:T46"/>
    <mergeCell ref="U46:V46"/>
    <mergeCell ref="C49:G49"/>
    <mergeCell ref="H49:I49"/>
    <mergeCell ref="K49:M49"/>
    <mergeCell ref="D32:E32"/>
    <mergeCell ref="F32:H32"/>
    <mergeCell ref="K32:L32"/>
    <mergeCell ref="B34:G35"/>
    <mergeCell ref="H34:H35"/>
    <mergeCell ref="I34:L34"/>
    <mergeCell ref="C48:G48"/>
    <mergeCell ref="H48:I48"/>
    <mergeCell ref="K48:M48"/>
    <mergeCell ref="C47:G47"/>
    <mergeCell ref="H47:I47"/>
    <mergeCell ref="K47:M47"/>
    <mergeCell ref="C46:G46"/>
    <mergeCell ref="H46:I46"/>
    <mergeCell ref="K46:M46"/>
    <mergeCell ref="X46:Z46"/>
    <mergeCell ref="B36:G45"/>
    <mergeCell ref="O36:T45"/>
    <mergeCell ref="M34:M35"/>
    <mergeCell ref="B29:M29"/>
    <mergeCell ref="B30:C30"/>
    <mergeCell ref="H30:M30"/>
    <mergeCell ref="H27:I27"/>
    <mergeCell ref="U27:V27"/>
    <mergeCell ref="E27:G28"/>
    <mergeCell ref="J27:M28"/>
    <mergeCell ref="H28:I28"/>
    <mergeCell ref="P23:T23"/>
    <mergeCell ref="U23:V23"/>
    <mergeCell ref="X23:Z23"/>
    <mergeCell ref="P24:T24"/>
    <mergeCell ref="U24:V24"/>
    <mergeCell ref="X24:Z24"/>
    <mergeCell ref="P21:T21"/>
    <mergeCell ref="U21:V21"/>
    <mergeCell ref="X21:Z21"/>
    <mergeCell ref="P22:T22"/>
    <mergeCell ref="U22:V22"/>
    <mergeCell ref="X22:Z22"/>
    <mergeCell ref="O9:T10"/>
    <mergeCell ref="U9:U10"/>
    <mergeCell ref="V9:Y9"/>
    <mergeCell ref="Z9:Z10"/>
    <mergeCell ref="O11:T20"/>
    <mergeCell ref="O5:P5"/>
    <mergeCell ref="U5:Z5"/>
    <mergeCell ref="Q7:R7"/>
    <mergeCell ref="S7:U7"/>
    <mergeCell ref="X7:Y7"/>
    <mergeCell ref="R2:T3"/>
    <mergeCell ref="U2:V2"/>
    <mergeCell ref="W2:Z3"/>
    <mergeCell ref="U3:V3"/>
    <mergeCell ref="O4:Z4"/>
    <mergeCell ref="B5:C5"/>
    <mergeCell ref="H5:M5"/>
    <mergeCell ref="E2:G3"/>
    <mergeCell ref="H2:I2"/>
    <mergeCell ref="J2:M3"/>
    <mergeCell ref="H3:I3"/>
    <mergeCell ref="B4:M4"/>
    <mergeCell ref="D7:E7"/>
    <mergeCell ref="F7:H7"/>
    <mergeCell ref="K7:L7"/>
    <mergeCell ref="B9:G10"/>
    <mergeCell ref="H9:H10"/>
    <mergeCell ref="I9:L9"/>
    <mergeCell ref="M9:M10"/>
    <mergeCell ref="B11:G20"/>
    <mergeCell ref="C21:G21"/>
    <mergeCell ref="H21:I21"/>
    <mergeCell ref="K21:M21"/>
    <mergeCell ref="C24:G24"/>
    <mergeCell ref="H24:I24"/>
    <mergeCell ref="K24:M24"/>
    <mergeCell ref="C22:G22"/>
    <mergeCell ref="H22:I22"/>
    <mergeCell ref="K22:M22"/>
    <mergeCell ref="C23:G23"/>
    <mergeCell ref="H23:I23"/>
    <mergeCell ref="K23:M23"/>
  </mergeCells>
  <phoneticPr fontId="22" type="noConversion"/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Z50"/>
  <sheetViews>
    <sheetView showGridLines="0" view="pageBreakPreview" zoomScale="96" zoomScaleNormal="125" zoomScaleSheetLayoutView="96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8.7109375" style="4" customWidth="1"/>
    <col min="9" max="12" width="10.7109375" style="5" customWidth="1"/>
    <col min="13" max="13" width="12.7109375" style="5" customWidth="1"/>
    <col min="14" max="14" width="6.7109375" style="4" customWidth="1"/>
    <col min="15" max="20" width="7" style="4" customWidth="1"/>
    <col min="21" max="21" width="31.5703125" style="4" customWidth="1"/>
    <col min="22" max="22" width="7.7109375" style="4" customWidth="1"/>
    <col min="23" max="16384" width="11.42578125" style="4"/>
  </cols>
  <sheetData>
    <row r="1" spans="2:26" ht="5.0999999999999996" customHeight="1"/>
    <row r="2" spans="2:26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  <c r="O2" s="6"/>
      <c r="P2" s="7"/>
      <c r="Q2" s="7"/>
      <c r="R2" s="1342"/>
      <c r="S2" s="1342"/>
      <c r="T2" s="1343"/>
      <c r="U2" s="1346" t="s">
        <v>74</v>
      </c>
      <c r="V2" s="1347"/>
      <c r="W2" s="1348" t="s">
        <v>75</v>
      </c>
      <c r="X2" s="1349"/>
      <c r="Y2" s="1349"/>
      <c r="Z2" s="1350"/>
    </row>
    <row r="3" spans="2:26" ht="16.5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  <c r="O3" s="8"/>
      <c r="P3" s="9"/>
      <c r="Q3" s="9"/>
      <c r="R3" s="1344"/>
      <c r="S3" s="1344"/>
      <c r="T3" s="1345"/>
      <c r="U3" s="1354" t="s">
        <v>76</v>
      </c>
      <c r="V3" s="1355"/>
      <c r="W3" s="1351"/>
      <c r="X3" s="1352"/>
      <c r="Y3" s="1352"/>
      <c r="Z3" s="1353"/>
    </row>
    <row r="4" spans="2:26" ht="18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  <c r="O4" s="1356"/>
      <c r="P4" s="1357"/>
      <c r="Q4" s="1357"/>
      <c r="R4" s="1357"/>
      <c r="S4" s="1357"/>
      <c r="T4" s="1357"/>
      <c r="U4" s="1357"/>
      <c r="V4" s="1357"/>
      <c r="W4" s="1357"/>
      <c r="X4" s="1357"/>
      <c r="Y4" s="1357"/>
      <c r="Z4" s="1358"/>
    </row>
    <row r="5" spans="2:26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 t="s">
        <v>251</v>
      </c>
      <c r="I5" s="1289"/>
      <c r="J5" s="1289"/>
      <c r="K5" s="1289"/>
      <c r="L5" s="1289"/>
      <c r="M5" s="1290"/>
      <c r="O5" s="1341" t="s">
        <v>77</v>
      </c>
      <c r="P5" s="1341"/>
      <c r="Q5" s="10"/>
      <c r="R5" s="46" t="s">
        <v>78</v>
      </c>
      <c r="S5" s="11"/>
      <c r="T5" s="12" t="s">
        <v>79</v>
      </c>
      <c r="U5" s="1288" t="s">
        <v>254</v>
      </c>
      <c r="V5" s="1289"/>
      <c r="W5" s="1289"/>
      <c r="X5" s="1289"/>
      <c r="Y5" s="1289"/>
      <c r="Z5" s="1290"/>
    </row>
    <row r="6" spans="2:26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  <c r="O6" s="13"/>
      <c r="P6" s="14"/>
      <c r="Q6" s="14"/>
      <c r="R6" s="14"/>
      <c r="S6" s="14"/>
      <c r="T6" s="14"/>
      <c r="U6" s="14"/>
      <c r="V6" s="15"/>
      <c r="W6" s="15"/>
      <c r="X6" s="15"/>
      <c r="Y6" s="15"/>
      <c r="Z6" s="16"/>
    </row>
    <row r="7" spans="2:26" ht="24.95" customHeight="1">
      <c r="B7" s="44" t="s">
        <v>80</v>
      </c>
      <c r="C7" s="17">
        <v>4</v>
      </c>
      <c r="D7" s="1330" t="s">
        <v>81</v>
      </c>
      <c r="E7" s="1331"/>
      <c r="F7" s="1293" t="s">
        <v>250</v>
      </c>
      <c r="G7" s="1294"/>
      <c r="H7" s="1295"/>
      <c r="I7" s="42" t="s">
        <v>82</v>
      </c>
      <c r="J7" s="18" t="e">
        <f>+#REF!</f>
        <v>#REF!</v>
      </c>
      <c r="K7" s="1332" t="s">
        <v>83</v>
      </c>
      <c r="L7" s="1333"/>
      <c r="M7" s="19">
        <f>SUM(M11:M20)</f>
        <v>188</v>
      </c>
      <c r="O7" s="44" t="s">
        <v>80</v>
      </c>
      <c r="P7" s="17">
        <v>4</v>
      </c>
      <c r="Q7" s="1330" t="s">
        <v>81</v>
      </c>
      <c r="R7" s="1331"/>
      <c r="S7" s="1293" t="s">
        <v>250</v>
      </c>
      <c r="T7" s="1294"/>
      <c r="U7" s="1295"/>
      <c r="V7" s="42" t="s">
        <v>82</v>
      </c>
      <c r="W7" s="18" t="e">
        <f>+#REF!</f>
        <v>#REF!</v>
      </c>
      <c r="X7" s="1332" t="s">
        <v>83</v>
      </c>
      <c r="Y7" s="1333"/>
      <c r="Z7" s="19">
        <f>SUM(Z11:Z20)</f>
        <v>28</v>
      </c>
    </row>
    <row r="8" spans="2:26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  <c r="O8" s="13"/>
      <c r="P8" s="14"/>
      <c r="Q8" s="14"/>
      <c r="R8" s="14"/>
      <c r="S8" s="14"/>
      <c r="T8" s="14"/>
      <c r="U8" s="14"/>
      <c r="V8" s="15"/>
      <c r="W8" s="15"/>
      <c r="X8" s="15"/>
      <c r="Y8" s="15"/>
      <c r="Z8" s="16"/>
    </row>
    <row r="9" spans="2:26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  <c r="O9" s="1334" t="s">
        <v>84</v>
      </c>
      <c r="P9" s="1334"/>
      <c r="Q9" s="1334"/>
      <c r="R9" s="1334"/>
      <c r="S9" s="1334"/>
      <c r="T9" s="1334"/>
      <c r="U9" s="1334" t="s">
        <v>85</v>
      </c>
      <c r="V9" s="1336" t="s">
        <v>86</v>
      </c>
      <c r="W9" s="1336"/>
      <c r="X9" s="1336"/>
      <c r="Y9" s="1332"/>
      <c r="Z9" s="1337" t="s">
        <v>87</v>
      </c>
    </row>
    <row r="10" spans="2:26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  <c r="O10" s="1334"/>
      <c r="P10" s="1334"/>
      <c r="Q10" s="1334"/>
      <c r="R10" s="1334"/>
      <c r="S10" s="1334"/>
      <c r="T10" s="1334"/>
      <c r="U10" s="1335"/>
      <c r="V10" s="45" t="s">
        <v>0</v>
      </c>
      <c r="W10" s="45" t="s">
        <v>88</v>
      </c>
      <c r="X10" s="45" t="s">
        <v>89</v>
      </c>
      <c r="Y10" s="43" t="s">
        <v>90</v>
      </c>
      <c r="Z10" s="1337"/>
    </row>
    <row r="11" spans="2:26">
      <c r="B11" s="1338"/>
      <c r="C11" s="1339"/>
      <c r="D11" s="1339"/>
      <c r="E11" s="1339"/>
      <c r="F11" s="1339"/>
      <c r="G11" s="1365"/>
      <c r="H11" s="187" t="s">
        <v>175</v>
      </c>
      <c r="I11" s="150"/>
      <c r="J11" s="150"/>
      <c r="K11" s="150">
        <v>60</v>
      </c>
      <c r="L11" s="150"/>
      <c r="M11" s="186">
        <f t="shared" ref="M11:M12" si="0">+PRODUCT(I11:L11)</f>
        <v>60</v>
      </c>
      <c r="O11" s="1338"/>
      <c r="P11" s="1339"/>
      <c r="Q11" s="1339"/>
      <c r="R11" s="1339"/>
      <c r="S11" s="1339"/>
      <c r="T11" s="1365"/>
      <c r="U11" s="187" t="s">
        <v>190</v>
      </c>
      <c r="V11" s="150"/>
      <c r="W11" s="150"/>
      <c r="X11" s="150">
        <v>28</v>
      </c>
      <c r="Y11" s="150"/>
      <c r="Z11" s="186">
        <f>+X11</f>
        <v>28</v>
      </c>
    </row>
    <row r="12" spans="2:26">
      <c r="B12" s="1338"/>
      <c r="C12" s="1339"/>
      <c r="D12" s="1339"/>
      <c r="E12" s="1339"/>
      <c r="F12" s="1339"/>
      <c r="G12" s="1365"/>
      <c r="H12" s="187" t="s">
        <v>176</v>
      </c>
      <c r="I12" s="150"/>
      <c r="J12" s="150"/>
      <c r="K12" s="150">
        <v>65</v>
      </c>
      <c r="L12" s="150"/>
      <c r="M12" s="186">
        <f t="shared" si="0"/>
        <v>65</v>
      </c>
      <c r="O12" s="1338"/>
      <c r="P12" s="1339"/>
      <c r="Q12" s="1339"/>
      <c r="R12" s="1339"/>
      <c r="S12" s="1339"/>
      <c r="T12" s="1365"/>
      <c r="U12" s="20"/>
      <c r="V12" s="150"/>
      <c r="W12" s="150"/>
      <c r="X12" s="150"/>
      <c r="Y12" s="150"/>
      <c r="Z12" s="186"/>
    </row>
    <row r="13" spans="2:26">
      <c r="B13" s="1338"/>
      <c r="C13" s="1339"/>
      <c r="D13" s="1339"/>
      <c r="E13" s="1339"/>
      <c r="F13" s="1339"/>
      <c r="G13" s="1365"/>
      <c r="H13" s="187" t="s">
        <v>184</v>
      </c>
      <c r="I13" s="150"/>
      <c r="J13" s="150"/>
      <c r="K13" s="150">
        <v>33</v>
      </c>
      <c r="L13" s="150"/>
      <c r="M13" s="186">
        <f>+K13</f>
        <v>33</v>
      </c>
      <c r="O13" s="1338"/>
      <c r="P13" s="1339"/>
      <c r="Q13" s="1339"/>
      <c r="R13" s="1339"/>
      <c r="S13" s="1339"/>
      <c r="T13" s="1365"/>
      <c r="U13" s="20"/>
      <c r="V13" s="150"/>
      <c r="W13" s="150"/>
      <c r="X13" s="150"/>
      <c r="Y13" s="150"/>
      <c r="Z13" s="186"/>
    </row>
    <row r="14" spans="2:26" ht="15" customHeight="1">
      <c r="B14" s="1338"/>
      <c r="C14" s="1339"/>
      <c r="D14" s="1339"/>
      <c r="E14" s="1339"/>
      <c r="F14" s="1339"/>
      <c r="G14" s="1365"/>
      <c r="H14" s="187" t="s">
        <v>185</v>
      </c>
      <c r="I14" s="150"/>
      <c r="J14" s="150"/>
      <c r="K14" s="150">
        <v>30</v>
      </c>
      <c r="L14" s="150"/>
      <c r="M14" s="186">
        <f>+K14</f>
        <v>30</v>
      </c>
      <c r="O14" s="1338"/>
      <c r="P14" s="1339"/>
      <c r="Q14" s="1339"/>
      <c r="R14" s="1339"/>
      <c r="S14" s="1339"/>
      <c r="T14" s="1365"/>
      <c r="U14" s="20"/>
      <c r="V14" s="150"/>
      <c r="W14" s="150"/>
      <c r="X14" s="150"/>
      <c r="Y14" s="150"/>
      <c r="Z14" s="186"/>
    </row>
    <row r="15" spans="2:26" ht="15" customHeight="1">
      <c r="B15" s="1338"/>
      <c r="C15" s="1339"/>
      <c r="D15" s="1339"/>
      <c r="E15" s="1339"/>
      <c r="F15" s="1339"/>
      <c r="G15" s="1365"/>
      <c r="H15" s="182"/>
      <c r="I15" s="183"/>
      <c r="J15" s="183"/>
      <c r="K15" s="183"/>
      <c r="L15" s="183"/>
      <c r="M15" s="183"/>
      <c r="O15" s="1338"/>
      <c r="P15" s="1339"/>
      <c r="Q15" s="1339"/>
      <c r="R15" s="1339"/>
      <c r="S15" s="1339"/>
      <c r="T15" s="1365"/>
      <c r="U15" s="20"/>
      <c r="V15" s="150"/>
      <c r="W15" s="150"/>
      <c r="X15" s="150"/>
      <c r="Y15" s="150"/>
      <c r="Z15" s="186"/>
    </row>
    <row r="16" spans="2:26" ht="15" customHeight="1">
      <c r="B16" s="1338"/>
      <c r="C16" s="1339"/>
      <c r="D16" s="1339"/>
      <c r="E16" s="1339"/>
      <c r="F16" s="1339"/>
      <c r="G16" s="1365"/>
      <c r="H16" s="20"/>
      <c r="I16" s="150"/>
      <c r="J16" s="150"/>
      <c r="K16" s="150"/>
      <c r="L16" s="150"/>
      <c r="M16" s="186"/>
      <c r="O16" s="1338"/>
      <c r="P16" s="1339"/>
      <c r="Q16" s="1339"/>
      <c r="R16" s="1339"/>
      <c r="S16" s="1339"/>
      <c r="T16" s="1365"/>
      <c r="U16" s="182"/>
      <c r="V16" s="182"/>
      <c r="W16" s="182"/>
      <c r="X16" s="182"/>
      <c r="Y16" s="182"/>
      <c r="Z16" s="182"/>
    </row>
    <row r="17" spans="2:26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ref="M17:M20" si="1">+K17</f>
        <v>0</v>
      </c>
      <c r="O17" s="1338"/>
      <c r="P17" s="1339"/>
      <c r="Q17" s="1339"/>
      <c r="R17" s="1339"/>
      <c r="S17" s="1339"/>
      <c r="T17" s="1365"/>
      <c r="U17" s="20"/>
      <c r="V17" s="21"/>
      <c r="W17" s="21"/>
      <c r="X17" s="21"/>
      <c r="Y17" s="21"/>
      <c r="Z17" s="22">
        <f t="shared" ref="Z17:Z20" si="2">+X17</f>
        <v>0</v>
      </c>
    </row>
    <row r="18" spans="2:26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1"/>
        <v>0</v>
      </c>
      <c r="O18" s="1338"/>
      <c r="P18" s="1339"/>
      <c r="Q18" s="1339"/>
      <c r="R18" s="1339"/>
      <c r="S18" s="1339"/>
      <c r="T18" s="1365"/>
      <c r="U18" s="20"/>
      <c r="V18" s="21"/>
      <c r="W18" s="21"/>
      <c r="X18" s="21"/>
      <c r="Y18" s="21"/>
      <c r="Z18" s="22">
        <f t="shared" si="2"/>
        <v>0</v>
      </c>
    </row>
    <row r="19" spans="2:26" ht="15" customHeight="1">
      <c r="B19" s="1338"/>
      <c r="C19" s="1339"/>
      <c r="D19" s="1339"/>
      <c r="E19" s="1339"/>
      <c r="F19" s="1339"/>
      <c r="G19" s="1365"/>
      <c r="H19" s="20"/>
      <c r="I19" s="21"/>
      <c r="J19" s="21"/>
      <c r="K19" s="21"/>
      <c r="L19" s="21"/>
      <c r="M19" s="22">
        <f t="shared" si="1"/>
        <v>0</v>
      </c>
      <c r="O19" s="1338"/>
      <c r="P19" s="1339"/>
      <c r="Q19" s="1339"/>
      <c r="R19" s="1339"/>
      <c r="S19" s="1339"/>
      <c r="T19" s="1365"/>
      <c r="U19" s="20"/>
      <c r="V19" s="21"/>
      <c r="W19" s="21"/>
      <c r="X19" s="21"/>
      <c r="Y19" s="21"/>
      <c r="Z19" s="22">
        <f t="shared" si="2"/>
        <v>0</v>
      </c>
    </row>
    <row r="20" spans="2:26" ht="15" customHeight="1">
      <c r="B20" s="1338"/>
      <c r="C20" s="1339"/>
      <c r="D20" s="1339"/>
      <c r="E20" s="1339"/>
      <c r="F20" s="1339"/>
      <c r="G20" s="1365"/>
      <c r="H20" s="20"/>
      <c r="I20" s="21"/>
      <c r="J20" s="21"/>
      <c r="K20" s="21"/>
      <c r="L20" s="21"/>
      <c r="M20" s="22">
        <f t="shared" si="1"/>
        <v>0</v>
      </c>
      <c r="O20" s="1338"/>
      <c r="P20" s="1339"/>
      <c r="Q20" s="1339"/>
      <c r="R20" s="1339"/>
      <c r="S20" s="1339"/>
      <c r="T20" s="1365"/>
      <c r="U20" s="20"/>
      <c r="V20" s="21"/>
      <c r="W20" s="21"/>
      <c r="X20" s="21"/>
      <c r="Y20" s="21"/>
      <c r="Z20" s="22">
        <f t="shared" si="2"/>
        <v>0</v>
      </c>
    </row>
    <row r="21" spans="2:26" ht="15" customHeight="1">
      <c r="B21" s="23" t="s">
        <v>91</v>
      </c>
      <c r="C21" s="1314"/>
      <c r="D21" s="1315"/>
      <c r="E21" s="1315"/>
      <c r="F21" s="1315"/>
      <c r="G21" s="1315"/>
      <c r="H21" s="1366" t="s">
        <v>92</v>
      </c>
      <c r="I21" s="1367"/>
      <c r="J21" s="24" t="s">
        <v>91</v>
      </c>
      <c r="K21" s="1359"/>
      <c r="L21" s="1360"/>
      <c r="M21" s="1361"/>
      <c r="O21" s="23" t="s">
        <v>91</v>
      </c>
      <c r="P21" s="1314"/>
      <c r="Q21" s="1315"/>
      <c r="R21" s="1315"/>
      <c r="S21" s="1315"/>
      <c r="T21" s="1315"/>
      <c r="U21" s="1366" t="s">
        <v>92</v>
      </c>
      <c r="V21" s="1367"/>
      <c r="W21" s="24" t="s">
        <v>91</v>
      </c>
      <c r="X21" s="1359"/>
      <c r="Y21" s="1360"/>
      <c r="Z21" s="1361"/>
    </row>
    <row r="22" spans="2:26" ht="15" customHeight="1">
      <c r="B22" s="23" t="s">
        <v>93</v>
      </c>
      <c r="C22" s="1325"/>
      <c r="D22" s="1326"/>
      <c r="E22" s="1326"/>
      <c r="F22" s="1326"/>
      <c r="G22" s="1326"/>
      <c r="H22" s="1275"/>
      <c r="I22" s="1276"/>
      <c r="J22" s="24" t="s">
        <v>93</v>
      </c>
      <c r="K22" s="1359" t="s">
        <v>94</v>
      </c>
      <c r="L22" s="1360"/>
      <c r="M22" s="1361"/>
      <c r="O22" s="23" t="s">
        <v>93</v>
      </c>
      <c r="P22" s="1325"/>
      <c r="Q22" s="1326"/>
      <c r="R22" s="1326"/>
      <c r="S22" s="1326"/>
      <c r="T22" s="1326"/>
      <c r="U22" s="1275"/>
      <c r="V22" s="1276"/>
      <c r="W22" s="24" t="s">
        <v>93</v>
      </c>
      <c r="X22" s="1359" t="s">
        <v>94</v>
      </c>
      <c r="Y22" s="1360"/>
      <c r="Z22" s="1361"/>
    </row>
    <row r="23" spans="2:26" ht="15" customHeight="1">
      <c r="B23" s="25" t="s">
        <v>95</v>
      </c>
      <c r="C23" s="1314"/>
      <c r="D23" s="1315"/>
      <c r="E23" s="1315"/>
      <c r="F23" s="1315"/>
      <c r="G23" s="1316"/>
      <c r="H23" s="1262"/>
      <c r="I23" s="1263"/>
      <c r="J23" s="26" t="s">
        <v>95</v>
      </c>
      <c r="K23" s="1317">
        <f>+C23</f>
        <v>0</v>
      </c>
      <c r="L23" s="1318"/>
      <c r="M23" s="1319"/>
      <c r="O23" s="25" t="s">
        <v>95</v>
      </c>
      <c r="P23" s="1314"/>
      <c r="Q23" s="1315"/>
      <c r="R23" s="1315"/>
      <c r="S23" s="1315"/>
      <c r="T23" s="1316"/>
      <c r="U23" s="1262"/>
      <c r="V23" s="1263"/>
      <c r="W23" s="26" t="s">
        <v>95</v>
      </c>
      <c r="X23" s="1317">
        <f>+P23</f>
        <v>0</v>
      </c>
      <c r="Y23" s="1318"/>
      <c r="Z23" s="1319"/>
    </row>
    <row r="24" spans="2:26" ht="15" customHeight="1">
      <c r="B24" s="23" t="s">
        <v>96</v>
      </c>
      <c r="C24" s="1320" t="s">
        <v>97</v>
      </c>
      <c r="D24" s="1321"/>
      <c r="E24" s="1321"/>
      <c r="F24" s="1321"/>
      <c r="G24" s="1321"/>
      <c r="H24" s="1269"/>
      <c r="I24" s="1270"/>
      <c r="J24" s="24" t="s">
        <v>96</v>
      </c>
      <c r="K24" s="1322" t="s">
        <v>98</v>
      </c>
      <c r="L24" s="1323"/>
      <c r="M24" s="1324"/>
      <c r="O24" s="23" t="s">
        <v>96</v>
      </c>
      <c r="P24" s="1320" t="s">
        <v>97</v>
      </c>
      <c r="Q24" s="1321"/>
      <c r="R24" s="1321"/>
      <c r="S24" s="1321"/>
      <c r="T24" s="1321"/>
      <c r="U24" s="1269"/>
      <c r="V24" s="1270"/>
      <c r="W24" s="24" t="s">
        <v>96</v>
      </c>
      <c r="X24" s="1322" t="s">
        <v>98</v>
      </c>
      <c r="Y24" s="1323"/>
      <c r="Z24" s="1324"/>
    </row>
    <row r="27" spans="2:26" ht="15">
      <c r="B27" s="6"/>
      <c r="C27" s="7"/>
      <c r="D27" s="7"/>
      <c r="E27" s="1342"/>
      <c r="F27" s="1342"/>
      <c r="G27" s="1343"/>
      <c r="H27" s="1346" t="s">
        <v>74</v>
      </c>
      <c r="I27" s="1347"/>
      <c r="J27" s="1348" t="s">
        <v>75</v>
      </c>
      <c r="K27" s="1349"/>
      <c r="L27" s="1349"/>
      <c r="M27" s="1350"/>
      <c r="O27" s="1371"/>
      <c r="P27" s="1371"/>
      <c r="Q27" s="1371"/>
      <c r="R27" s="1371"/>
      <c r="S27" s="1371"/>
      <c r="T27" s="1371"/>
      <c r="U27" s="1371"/>
      <c r="V27" s="1371"/>
      <c r="W27" s="1371"/>
      <c r="X27" s="1371"/>
      <c r="Y27" s="1371"/>
      <c r="Z27" s="1371"/>
    </row>
    <row r="28" spans="2:26" ht="42" customHeight="1">
      <c r="B28" s="8"/>
      <c r="C28" s="9"/>
      <c r="D28" s="9"/>
      <c r="E28" s="1344"/>
      <c r="F28" s="1344"/>
      <c r="G28" s="1345"/>
      <c r="H28" s="1354" t="s">
        <v>76</v>
      </c>
      <c r="I28" s="1355"/>
      <c r="J28" s="1351"/>
      <c r="K28" s="1352"/>
      <c r="L28" s="1352"/>
      <c r="M28" s="1353"/>
      <c r="O28" s="1372"/>
      <c r="P28" s="1372"/>
      <c r="Q28" s="1372"/>
      <c r="R28" s="1372"/>
      <c r="S28" s="1372"/>
      <c r="T28" s="1372"/>
      <c r="U28" s="1372"/>
      <c r="V28" s="1372"/>
      <c r="W28" s="1372"/>
      <c r="X28" s="1372"/>
      <c r="Y28" s="1372"/>
      <c r="Z28" s="1372"/>
    </row>
    <row r="29" spans="2:26" ht="10.5" customHeight="1">
      <c r="B29" s="1368"/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70"/>
      <c r="O29" s="1372"/>
      <c r="P29" s="1372"/>
      <c r="Q29" s="1372"/>
      <c r="R29" s="1372"/>
      <c r="S29" s="1372"/>
      <c r="T29" s="1372"/>
      <c r="U29" s="1372"/>
      <c r="V29" s="1372"/>
      <c r="W29" s="1372"/>
      <c r="X29" s="1372"/>
      <c r="Y29" s="1372"/>
      <c r="Z29" s="1372"/>
    </row>
    <row r="30" spans="2:26" ht="12.75" customHeight="1">
      <c r="B30" s="1341" t="s">
        <v>77</v>
      </c>
      <c r="C30" s="1341"/>
      <c r="D30" s="10"/>
      <c r="E30" s="46" t="s">
        <v>78</v>
      </c>
      <c r="F30" s="11"/>
      <c r="G30" s="12" t="s">
        <v>79</v>
      </c>
      <c r="H30" s="1288" t="s">
        <v>251</v>
      </c>
      <c r="I30" s="1289"/>
      <c r="J30" s="1289"/>
      <c r="K30" s="1289"/>
      <c r="L30" s="1289"/>
      <c r="M30" s="1290"/>
      <c r="O30" s="1372"/>
      <c r="P30" s="1372"/>
      <c r="Q30" s="1372"/>
      <c r="R30" s="1372"/>
      <c r="S30" s="1372"/>
      <c r="T30" s="1372"/>
      <c r="U30" s="1372"/>
      <c r="V30" s="1372"/>
      <c r="W30" s="1372"/>
      <c r="X30" s="1372"/>
      <c r="Y30" s="1372"/>
      <c r="Z30" s="1372"/>
    </row>
    <row r="31" spans="2:26" ht="12.75" customHeight="1">
      <c r="B31" s="13"/>
      <c r="C31" s="14"/>
      <c r="D31" s="14"/>
      <c r="E31" s="14"/>
      <c r="F31" s="14"/>
      <c r="G31" s="14"/>
      <c r="H31" s="14"/>
      <c r="I31" s="15"/>
      <c r="J31" s="15"/>
      <c r="K31" s="15"/>
      <c r="L31" s="15"/>
      <c r="M31" s="16"/>
      <c r="O31" s="1372"/>
      <c r="P31" s="1372"/>
      <c r="Q31" s="1372"/>
      <c r="R31" s="1372"/>
      <c r="S31" s="1372"/>
      <c r="T31" s="1372"/>
      <c r="U31" s="1372"/>
      <c r="V31" s="1372"/>
      <c r="W31" s="1372"/>
      <c r="X31" s="1372"/>
      <c r="Y31" s="1372"/>
      <c r="Z31" s="1372"/>
    </row>
    <row r="32" spans="2:26" ht="15" customHeight="1">
      <c r="B32" s="44" t="s">
        <v>80</v>
      </c>
      <c r="C32" s="17">
        <v>4</v>
      </c>
      <c r="D32" s="1330" t="s">
        <v>81</v>
      </c>
      <c r="E32" s="1331"/>
      <c r="F32" s="1293" t="s">
        <v>250</v>
      </c>
      <c r="G32" s="1294"/>
      <c r="H32" s="1295"/>
      <c r="I32" s="42" t="s">
        <v>82</v>
      </c>
      <c r="J32" s="18" t="e">
        <f>+#REF!</f>
        <v>#REF!</v>
      </c>
      <c r="K32" s="1332" t="s">
        <v>83</v>
      </c>
      <c r="L32" s="1333"/>
      <c r="M32" s="19">
        <f>SUM(M36:M45)</f>
        <v>40</v>
      </c>
      <c r="O32" s="1372"/>
      <c r="P32" s="1372"/>
      <c r="Q32" s="1372"/>
      <c r="R32" s="1372"/>
      <c r="S32" s="1372"/>
      <c r="T32" s="1372"/>
      <c r="U32" s="1372"/>
      <c r="V32" s="1372"/>
      <c r="W32" s="1372"/>
      <c r="X32" s="1372"/>
      <c r="Y32" s="1372"/>
      <c r="Z32" s="1372"/>
    </row>
    <row r="33" spans="2:26" ht="12.75" customHeight="1">
      <c r="B33" s="13"/>
      <c r="C33" s="14"/>
      <c r="D33" s="14"/>
      <c r="E33" s="14"/>
      <c r="F33" s="14"/>
      <c r="G33" s="14"/>
      <c r="H33" s="14"/>
      <c r="I33" s="15"/>
      <c r="J33" s="15"/>
      <c r="K33" s="15"/>
      <c r="L33" s="15"/>
      <c r="M33" s="16"/>
      <c r="O33" s="1372"/>
      <c r="P33" s="1372"/>
      <c r="Q33" s="1372"/>
      <c r="R33" s="1372"/>
      <c r="S33" s="1372"/>
      <c r="T33" s="1372"/>
      <c r="U33" s="1372"/>
      <c r="V33" s="1372"/>
      <c r="W33" s="1372"/>
      <c r="X33" s="1372"/>
      <c r="Y33" s="1372"/>
      <c r="Z33" s="1372"/>
    </row>
    <row r="34" spans="2:26" ht="12.75" customHeight="1">
      <c r="B34" s="1334" t="s">
        <v>84</v>
      </c>
      <c r="C34" s="1334"/>
      <c r="D34" s="1334"/>
      <c r="E34" s="1334"/>
      <c r="F34" s="1334"/>
      <c r="G34" s="1334"/>
      <c r="H34" s="1334" t="s">
        <v>85</v>
      </c>
      <c r="I34" s="1336" t="s">
        <v>86</v>
      </c>
      <c r="J34" s="1336"/>
      <c r="K34" s="1336"/>
      <c r="L34" s="1332"/>
      <c r="M34" s="1337" t="s">
        <v>87</v>
      </c>
      <c r="O34" s="1372"/>
      <c r="P34" s="1372"/>
      <c r="Q34" s="1372"/>
      <c r="R34" s="1372"/>
      <c r="S34" s="1372"/>
      <c r="T34" s="1372"/>
      <c r="U34" s="1372"/>
      <c r="V34" s="1372"/>
      <c r="W34" s="1372"/>
      <c r="X34" s="1372"/>
      <c r="Y34" s="1372"/>
      <c r="Z34" s="1372"/>
    </row>
    <row r="35" spans="2:26" ht="12.75" customHeight="1">
      <c r="B35" s="1334"/>
      <c r="C35" s="1334"/>
      <c r="D35" s="1334"/>
      <c r="E35" s="1334"/>
      <c r="F35" s="1334"/>
      <c r="G35" s="1334"/>
      <c r="H35" s="1335"/>
      <c r="I35" s="45" t="s">
        <v>0</v>
      </c>
      <c r="J35" s="45" t="s">
        <v>88</v>
      </c>
      <c r="K35" s="45" t="s">
        <v>89</v>
      </c>
      <c r="L35" s="43" t="s">
        <v>90</v>
      </c>
      <c r="M35" s="1337"/>
      <c r="O35" s="1372"/>
      <c r="P35" s="1372"/>
      <c r="Q35" s="1372"/>
      <c r="R35" s="1372"/>
      <c r="S35" s="1372"/>
      <c r="T35" s="1372"/>
      <c r="U35" s="1372"/>
      <c r="V35" s="1372"/>
      <c r="W35" s="1372"/>
      <c r="X35" s="1372"/>
      <c r="Y35" s="1372"/>
      <c r="Z35" s="1372"/>
    </row>
    <row r="36" spans="2:26" ht="12.75" customHeight="1">
      <c r="B36" s="1338"/>
      <c r="C36" s="1339"/>
      <c r="D36" s="1339"/>
      <c r="E36" s="1339"/>
      <c r="F36" s="1339"/>
      <c r="G36" s="1365"/>
      <c r="H36" s="188" t="s">
        <v>174</v>
      </c>
      <c r="I36" s="150"/>
      <c r="J36" s="150"/>
      <c r="K36" s="150">
        <v>40</v>
      </c>
      <c r="L36" s="150"/>
      <c r="M36" s="186">
        <f>+PRODUCT(I36:L36)</f>
        <v>40</v>
      </c>
      <c r="O36" s="1372"/>
      <c r="P36" s="1372"/>
      <c r="Q36" s="1372"/>
      <c r="R36" s="1372"/>
      <c r="S36" s="1372"/>
      <c r="T36" s="1372"/>
      <c r="U36" s="1372"/>
      <c r="V36" s="1372"/>
      <c r="W36" s="1372"/>
      <c r="X36" s="1372"/>
      <c r="Y36" s="1372"/>
      <c r="Z36" s="1372"/>
    </row>
    <row r="37" spans="2:26" ht="12.75" customHeight="1">
      <c r="B37" s="1338"/>
      <c r="C37" s="1339"/>
      <c r="D37" s="1339"/>
      <c r="E37" s="1339"/>
      <c r="F37" s="1339"/>
      <c r="G37" s="1365"/>
      <c r="H37" s="20"/>
      <c r="I37" s="150"/>
      <c r="J37" s="150"/>
      <c r="K37" s="150"/>
      <c r="L37" s="150"/>
      <c r="M37" s="186"/>
      <c r="O37" s="1372"/>
      <c r="P37" s="1372"/>
      <c r="Q37" s="1372"/>
      <c r="R37" s="1372"/>
      <c r="S37" s="1372"/>
      <c r="T37" s="1372"/>
      <c r="U37" s="1372"/>
      <c r="V37" s="1372"/>
      <c r="W37" s="1372"/>
      <c r="X37" s="1372"/>
      <c r="Y37" s="1372"/>
      <c r="Z37" s="1372"/>
    </row>
    <row r="38" spans="2:26" ht="12.75" customHeight="1">
      <c r="B38" s="1338"/>
      <c r="C38" s="1339"/>
      <c r="D38" s="1339"/>
      <c r="E38" s="1339"/>
      <c r="F38" s="1339"/>
      <c r="G38" s="1365"/>
      <c r="H38" s="20"/>
      <c r="I38" s="150"/>
      <c r="J38" s="150"/>
      <c r="K38" s="150"/>
      <c r="L38" s="150"/>
      <c r="M38" s="186"/>
      <c r="O38" s="1372"/>
      <c r="P38" s="1372"/>
      <c r="Q38" s="1372"/>
      <c r="R38" s="1372"/>
      <c r="S38" s="1372"/>
      <c r="T38" s="1372"/>
      <c r="U38" s="1372"/>
      <c r="V38" s="1372"/>
      <c r="W38" s="1372"/>
      <c r="X38" s="1372"/>
      <c r="Y38" s="1372"/>
      <c r="Z38" s="1372"/>
    </row>
    <row r="39" spans="2:26" ht="12.75" customHeight="1">
      <c r="B39" s="1338"/>
      <c r="C39" s="1339"/>
      <c r="D39" s="1339"/>
      <c r="E39" s="1339"/>
      <c r="F39" s="1339"/>
      <c r="G39" s="1365"/>
      <c r="H39" s="20"/>
      <c r="I39" s="150"/>
      <c r="J39" s="150"/>
      <c r="K39" s="150"/>
      <c r="L39" s="150"/>
      <c r="M39" s="186"/>
      <c r="O39" s="1372"/>
      <c r="P39" s="1372"/>
      <c r="Q39" s="1372"/>
      <c r="R39" s="1372"/>
      <c r="S39" s="1372"/>
      <c r="T39" s="1372"/>
      <c r="U39" s="1372"/>
      <c r="V39" s="1372"/>
      <c r="W39" s="1372"/>
      <c r="X39" s="1372"/>
      <c r="Y39" s="1372"/>
      <c r="Z39" s="1372"/>
    </row>
    <row r="40" spans="2:26" ht="12.75" customHeight="1">
      <c r="B40" s="1338"/>
      <c r="C40" s="1339"/>
      <c r="D40" s="1339"/>
      <c r="E40" s="1339"/>
      <c r="F40" s="1339"/>
      <c r="G40" s="1365"/>
      <c r="H40" s="20"/>
      <c r="I40" s="150"/>
      <c r="J40" s="150"/>
      <c r="K40" s="150"/>
      <c r="L40" s="150"/>
      <c r="M40" s="186"/>
      <c r="O40" s="1372"/>
      <c r="P40" s="1372"/>
      <c r="Q40" s="1372"/>
      <c r="R40" s="1372"/>
      <c r="S40" s="1372"/>
      <c r="T40" s="1372"/>
      <c r="U40" s="1372"/>
      <c r="V40" s="1372"/>
      <c r="W40" s="1372"/>
      <c r="X40" s="1372"/>
      <c r="Y40" s="1372"/>
      <c r="Z40" s="1372"/>
    </row>
    <row r="41" spans="2:26" ht="12.75" customHeight="1">
      <c r="B41" s="1338"/>
      <c r="C41" s="1339"/>
      <c r="D41" s="1339"/>
      <c r="E41" s="1339"/>
      <c r="F41" s="1339"/>
      <c r="G41" s="1365"/>
      <c r="H41" s="20"/>
      <c r="I41" s="150"/>
      <c r="J41" s="150"/>
      <c r="K41" s="150"/>
      <c r="L41" s="150"/>
      <c r="M41" s="186"/>
      <c r="O41" s="1372"/>
      <c r="P41" s="1372"/>
      <c r="Q41" s="1372"/>
      <c r="R41" s="1372"/>
      <c r="S41" s="1372"/>
      <c r="T41" s="1372"/>
      <c r="U41" s="1372"/>
      <c r="V41" s="1372"/>
      <c r="W41" s="1372"/>
      <c r="X41" s="1372"/>
      <c r="Y41" s="1372"/>
      <c r="Z41" s="1372"/>
    </row>
    <row r="42" spans="2:26" ht="12.75" customHeight="1">
      <c r="B42" s="1338"/>
      <c r="C42" s="1339"/>
      <c r="D42" s="1339"/>
      <c r="E42" s="1339"/>
      <c r="F42" s="1339"/>
      <c r="G42" s="1365"/>
      <c r="H42" s="20"/>
      <c r="I42" s="21"/>
      <c r="J42" s="21"/>
      <c r="K42" s="21"/>
      <c r="L42" s="21"/>
      <c r="M42" s="22">
        <f t="shared" ref="M42:M45" si="3">+K42</f>
        <v>0</v>
      </c>
      <c r="O42" s="1372"/>
      <c r="P42" s="1372"/>
      <c r="Q42" s="1372"/>
      <c r="R42" s="1372"/>
      <c r="S42" s="1372"/>
      <c r="T42" s="1372"/>
      <c r="U42" s="1372"/>
      <c r="V42" s="1372"/>
      <c r="W42" s="1372"/>
      <c r="X42" s="1372"/>
      <c r="Y42" s="1372"/>
      <c r="Z42" s="1372"/>
    </row>
    <row r="43" spans="2:26" ht="12.75" customHeight="1">
      <c r="B43" s="1338"/>
      <c r="C43" s="1339"/>
      <c r="D43" s="1339"/>
      <c r="E43" s="1339"/>
      <c r="F43" s="1339"/>
      <c r="G43" s="1365"/>
      <c r="H43" s="20"/>
      <c r="I43" s="21"/>
      <c r="J43" s="21"/>
      <c r="K43" s="21"/>
      <c r="L43" s="21"/>
      <c r="M43" s="22">
        <f t="shared" si="3"/>
        <v>0</v>
      </c>
      <c r="O43" s="1372"/>
      <c r="P43" s="1372"/>
      <c r="Q43" s="1372"/>
      <c r="R43" s="1372"/>
      <c r="S43" s="1372"/>
      <c r="T43" s="1372"/>
      <c r="U43" s="1372"/>
      <c r="V43" s="1372"/>
      <c r="W43" s="1372"/>
      <c r="X43" s="1372"/>
      <c r="Y43" s="1372"/>
      <c r="Z43" s="1372"/>
    </row>
    <row r="44" spans="2:26" ht="12.75" customHeight="1">
      <c r="B44" s="1338"/>
      <c r="C44" s="1339"/>
      <c r="D44" s="1339"/>
      <c r="E44" s="1339"/>
      <c r="F44" s="1339"/>
      <c r="G44" s="1365"/>
      <c r="H44" s="20"/>
      <c r="I44" s="21"/>
      <c r="J44" s="21"/>
      <c r="K44" s="21"/>
      <c r="L44" s="21"/>
      <c r="M44" s="22">
        <f t="shared" si="3"/>
        <v>0</v>
      </c>
      <c r="O44" s="1372"/>
      <c r="P44" s="1372"/>
      <c r="Q44" s="1372"/>
      <c r="R44" s="1372"/>
      <c r="S44" s="1372"/>
      <c r="T44" s="1372"/>
      <c r="U44" s="1372"/>
      <c r="V44" s="1372"/>
      <c r="W44" s="1372"/>
      <c r="X44" s="1372"/>
      <c r="Y44" s="1372"/>
      <c r="Z44" s="1372"/>
    </row>
    <row r="45" spans="2:26" ht="12.75" customHeight="1">
      <c r="B45" s="1338"/>
      <c r="C45" s="1339"/>
      <c r="D45" s="1339"/>
      <c r="E45" s="1339"/>
      <c r="F45" s="1339"/>
      <c r="G45" s="1365"/>
      <c r="H45" s="20"/>
      <c r="I45" s="21"/>
      <c r="J45" s="21"/>
      <c r="K45" s="21"/>
      <c r="L45" s="21"/>
      <c r="M45" s="22">
        <f t="shared" si="3"/>
        <v>0</v>
      </c>
      <c r="O45" s="1372"/>
      <c r="P45" s="1372"/>
      <c r="Q45" s="1372"/>
      <c r="R45" s="1372"/>
      <c r="S45" s="1372"/>
      <c r="T45" s="1372"/>
      <c r="U45" s="1372"/>
      <c r="V45" s="1372"/>
      <c r="W45" s="1372"/>
      <c r="X45" s="1372"/>
      <c r="Y45" s="1372"/>
      <c r="Z45" s="1372"/>
    </row>
    <row r="46" spans="2:26" ht="12.75" customHeight="1">
      <c r="B46" s="23" t="s">
        <v>91</v>
      </c>
      <c r="C46" s="1314"/>
      <c r="D46" s="1315"/>
      <c r="E46" s="1315"/>
      <c r="F46" s="1315"/>
      <c r="G46" s="1315"/>
      <c r="H46" s="1366" t="s">
        <v>92</v>
      </c>
      <c r="I46" s="1367"/>
      <c r="J46" s="24" t="s">
        <v>91</v>
      </c>
      <c r="K46" s="1359"/>
      <c r="L46" s="1360"/>
      <c r="M46" s="1361"/>
      <c r="O46" s="1372"/>
      <c r="P46" s="1372"/>
      <c r="Q46" s="1372"/>
      <c r="R46" s="1372"/>
      <c r="S46" s="1372"/>
      <c r="T46" s="1372"/>
      <c r="U46" s="1372"/>
      <c r="V46" s="1372"/>
      <c r="W46" s="1372"/>
      <c r="X46" s="1372"/>
      <c r="Y46" s="1372"/>
      <c r="Z46" s="1372"/>
    </row>
    <row r="47" spans="2:26" ht="12.75" customHeight="1">
      <c r="B47" s="23" t="s">
        <v>93</v>
      </c>
      <c r="C47" s="1325"/>
      <c r="D47" s="1326"/>
      <c r="E47" s="1326"/>
      <c r="F47" s="1326"/>
      <c r="G47" s="1326"/>
      <c r="H47" s="1275"/>
      <c r="I47" s="1276"/>
      <c r="J47" s="24" t="s">
        <v>93</v>
      </c>
      <c r="K47" s="1359" t="s">
        <v>94</v>
      </c>
      <c r="L47" s="1360"/>
      <c r="M47" s="1361"/>
      <c r="O47" s="1372"/>
      <c r="P47" s="1372"/>
      <c r="Q47" s="1372"/>
      <c r="R47" s="1372"/>
      <c r="S47" s="1372"/>
      <c r="T47" s="1372"/>
      <c r="U47" s="1372"/>
      <c r="V47" s="1372"/>
      <c r="W47" s="1372"/>
      <c r="X47" s="1372"/>
      <c r="Y47" s="1372"/>
      <c r="Z47" s="1372"/>
    </row>
    <row r="48" spans="2:26" ht="12.75" customHeight="1">
      <c r="B48" s="25" t="s">
        <v>95</v>
      </c>
      <c r="C48" s="1314"/>
      <c r="D48" s="1315"/>
      <c r="E48" s="1315"/>
      <c r="F48" s="1315"/>
      <c r="G48" s="1316"/>
      <c r="H48" s="1262"/>
      <c r="I48" s="1263"/>
      <c r="J48" s="26" t="s">
        <v>95</v>
      </c>
      <c r="K48" s="1317">
        <f>+C48</f>
        <v>0</v>
      </c>
      <c r="L48" s="1318"/>
      <c r="M48" s="1319"/>
      <c r="O48" s="1372"/>
      <c r="P48" s="1372"/>
      <c r="Q48" s="1372"/>
      <c r="R48" s="1372"/>
      <c r="S48" s="1372"/>
      <c r="T48" s="1372"/>
      <c r="U48" s="1372"/>
      <c r="V48" s="1372"/>
      <c r="W48" s="1372"/>
      <c r="X48" s="1372"/>
      <c r="Y48" s="1372"/>
      <c r="Z48" s="1372"/>
    </row>
    <row r="49" spans="2:26" ht="12.75" customHeight="1">
      <c r="B49" s="23" t="s">
        <v>96</v>
      </c>
      <c r="C49" s="1320" t="s">
        <v>97</v>
      </c>
      <c r="D49" s="1321"/>
      <c r="E49" s="1321"/>
      <c r="F49" s="1321"/>
      <c r="G49" s="1321"/>
      <c r="H49" s="1269"/>
      <c r="I49" s="1270"/>
      <c r="J49" s="24" t="s">
        <v>96</v>
      </c>
      <c r="K49" s="1322" t="s">
        <v>98</v>
      </c>
      <c r="L49" s="1323"/>
      <c r="M49" s="1324"/>
      <c r="O49" s="1372"/>
      <c r="P49" s="1372"/>
      <c r="Q49" s="1372"/>
      <c r="R49" s="1372"/>
      <c r="S49" s="1372"/>
      <c r="T49" s="1372"/>
      <c r="U49" s="1372"/>
      <c r="V49" s="1372"/>
      <c r="W49" s="1372"/>
      <c r="X49" s="1372"/>
      <c r="Y49" s="1372"/>
      <c r="Z49" s="1372"/>
    </row>
    <row r="50" spans="2:26" ht="12.75" customHeight="1">
      <c r="O50" s="1372"/>
      <c r="P50" s="1372"/>
      <c r="Q50" s="1372"/>
      <c r="R50" s="1372"/>
      <c r="S50" s="1372"/>
      <c r="T50" s="1372"/>
      <c r="U50" s="1372"/>
      <c r="V50" s="1372"/>
      <c r="W50" s="1372"/>
      <c r="X50" s="1372"/>
      <c r="Y50" s="1372"/>
      <c r="Z50" s="1372"/>
    </row>
  </sheetData>
  <mergeCells count="82">
    <mergeCell ref="B29:M29"/>
    <mergeCell ref="O27:Z50"/>
    <mergeCell ref="C48:G48"/>
    <mergeCell ref="H48:I48"/>
    <mergeCell ref="K48:M48"/>
    <mergeCell ref="C49:G49"/>
    <mergeCell ref="H49:I49"/>
    <mergeCell ref="K49:M49"/>
    <mergeCell ref="C46:G46"/>
    <mergeCell ref="H46:I46"/>
    <mergeCell ref="K46:M46"/>
    <mergeCell ref="C47:G47"/>
    <mergeCell ref="H47:I47"/>
    <mergeCell ref="K47:M47"/>
    <mergeCell ref="B34:G35"/>
    <mergeCell ref="H34:H35"/>
    <mergeCell ref="I34:L34"/>
    <mergeCell ref="M34:M35"/>
    <mergeCell ref="B36:G45"/>
    <mergeCell ref="B30:C30"/>
    <mergeCell ref="H30:M30"/>
    <mergeCell ref="D32:E32"/>
    <mergeCell ref="F32:H32"/>
    <mergeCell ref="K32:L32"/>
    <mergeCell ref="E27:G28"/>
    <mergeCell ref="H27:I27"/>
    <mergeCell ref="J27:M28"/>
    <mergeCell ref="H28:I28"/>
    <mergeCell ref="P23:T23"/>
    <mergeCell ref="C23:G23"/>
    <mergeCell ref="H23:I23"/>
    <mergeCell ref="K23:M23"/>
    <mergeCell ref="C24:G24"/>
    <mergeCell ref="H24:I24"/>
    <mergeCell ref="K24:M24"/>
    <mergeCell ref="U23:V23"/>
    <mergeCell ref="X23:Z23"/>
    <mergeCell ref="P24:T24"/>
    <mergeCell ref="U24:V24"/>
    <mergeCell ref="X24:Z24"/>
    <mergeCell ref="P21:T21"/>
    <mergeCell ref="U21:V21"/>
    <mergeCell ref="X21:Z21"/>
    <mergeCell ref="P22:T22"/>
    <mergeCell ref="U22:V22"/>
    <mergeCell ref="X22:Z22"/>
    <mergeCell ref="O9:T10"/>
    <mergeCell ref="U9:U10"/>
    <mergeCell ref="V9:Y9"/>
    <mergeCell ref="Z9:Z10"/>
    <mergeCell ref="O11:T20"/>
    <mergeCell ref="O5:P5"/>
    <mergeCell ref="U5:Z5"/>
    <mergeCell ref="Q7:R7"/>
    <mergeCell ref="S7:U7"/>
    <mergeCell ref="X7:Y7"/>
    <mergeCell ref="R2:T3"/>
    <mergeCell ref="U2:V2"/>
    <mergeCell ref="W2:Z3"/>
    <mergeCell ref="U3:V3"/>
    <mergeCell ref="O4:Z4"/>
    <mergeCell ref="B5:C5"/>
    <mergeCell ref="H5:M5"/>
    <mergeCell ref="E2:G3"/>
    <mergeCell ref="H2:I2"/>
    <mergeCell ref="J2:M3"/>
    <mergeCell ref="H3:I3"/>
    <mergeCell ref="B4:M4"/>
    <mergeCell ref="C22:G22"/>
    <mergeCell ref="H22:I22"/>
    <mergeCell ref="K22:M22"/>
    <mergeCell ref="D7:E7"/>
    <mergeCell ref="F7:H7"/>
    <mergeCell ref="K7:L7"/>
    <mergeCell ref="B9:G10"/>
    <mergeCell ref="H9:H10"/>
    <mergeCell ref="I9:L9"/>
    <mergeCell ref="M9:M10"/>
    <mergeCell ref="B11:G20"/>
    <mergeCell ref="C21:G21"/>
    <mergeCell ref="H21:I21"/>
    <mergeCell ref="K21:M21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Z24"/>
  <sheetViews>
    <sheetView showGridLines="0" view="pageBreakPreview" zoomScale="95" zoomScaleNormal="125" zoomScaleSheetLayoutView="95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customWidth="1"/>
    <col min="8" max="8" width="38.7109375" style="4" customWidth="1"/>
    <col min="9" max="12" width="10.7109375" style="5" customWidth="1"/>
    <col min="13" max="13" width="12.7109375" style="5" customWidth="1"/>
    <col min="14" max="14" width="6.42578125" style="4" customWidth="1"/>
    <col min="15" max="20" width="7.5703125" style="4" customWidth="1"/>
    <col min="21" max="21" width="37" style="4" customWidth="1"/>
    <col min="22" max="22" width="6.28515625" style="4" customWidth="1"/>
    <col min="23" max="16384" width="11.42578125" style="4"/>
  </cols>
  <sheetData>
    <row r="1" spans="2:26" ht="5.0999999999999996" customHeight="1"/>
    <row r="2" spans="2:26" ht="30" customHeight="1">
      <c r="B2" s="6"/>
      <c r="C2" s="7"/>
      <c r="D2" s="7"/>
      <c r="E2" s="1342"/>
      <c r="F2" s="1342"/>
      <c r="G2" s="1343"/>
      <c r="H2" s="1346" t="s">
        <v>74</v>
      </c>
      <c r="I2" s="1347"/>
      <c r="J2" s="1348" t="s">
        <v>75</v>
      </c>
      <c r="K2" s="1349"/>
      <c r="L2" s="1349"/>
      <c r="M2" s="1350"/>
      <c r="O2" s="6"/>
      <c r="P2" s="7"/>
      <c r="Q2" s="7"/>
      <c r="R2" s="1342"/>
      <c r="S2" s="1342"/>
      <c r="T2" s="1343"/>
      <c r="U2" s="1346" t="s">
        <v>74</v>
      </c>
      <c r="V2" s="1347"/>
      <c r="W2" s="1348" t="s">
        <v>75</v>
      </c>
      <c r="X2" s="1349"/>
      <c r="Y2" s="1349"/>
      <c r="Z2" s="1350"/>
    </row>
    <row r="3" spans="2:26" ht="30" customHeight="1">
      <c r="B3" s="8"/>
      <c r="C3" s="9"/>
      <c r="D3" s="9"/>
      <c r="E3" s="1344"/>
      <c r="F3" s="1344"/>
      <c r="G3" s="1345"/>
      <c r="H3" s="1354" t="s">
        <v>76</v>
      </c>
      <c r="I3" s="1355"/>
      <c r="J3" s="1351"/>
      <c r="K3" s="1352"/>
      <c r="L3" s="1352"/>
      <c r="M3" s="1353"/>
      <c r="O3" s="8"/>
      <c r="P3" s="9"/>
      <c r="Q3" s="9"/>
      <c r="R3" s="1344"/>
      <c r="S3" s="1344"/>
      <c r="T3" s="1345"/>
      <c r="U3" s="1354" t="s">
        <v>76</v>
      </c>
      <c r="V3" s="1355"/>
      <c r="W3" s="1351"/>
      <c r="X3" s="1352"/>
      <c r="Y3" s="1352"/>
      <c r="Z3" s="1353"/>
    </row>
    <row r="4" spans="2:26" ht="9.9499999999999993" customHeight="1">
      <c r="B4" s="1356"/>
      <c r="C4" s="1357"/>
      <c r="D4" s="1357"/>
      <c r="E4" s="1357"/>
      <c r="F4" s="1357"/>
      <c r="G4" s="1357"/>
      <c r="H4" s="1357"/>
      <c r="I4" s="1357"/>
      <c r="J4" s="1357"/>
      <c r="K4" s="1357"/>
      <c r="L4" s="1357"/>
      <c r="M4" s="1358"/>
      <c r="O4" s="1356"/>
      <c r="P4" s="1357"/>
      <c r="Q4" s="1357"/>
      <c r="R4" s="1357"/>
      <c r="S4" s="1357"/>
      <c r="T4" s="1357"/>
      <c r="U4" s="1357"/>
      <c r="V4" s="1357"/>
      <c r="W4" s="1357"/>
      <c r="X4" s="1357"/>
      <c r="Y4" s="1357"/>
      <c r="Z4" s="1358"/>
    </row>
    <row r="5" spans="2:26" ht="35.1" customHeight="1">
      <c r="B5" s="1341" t="s">
        <v>77</v>
      </c>
      <c r="C5" s="1341"/>
      <c r="D5" s="10"/>
      <c r="E5" s="46" t="s">
        <v>78</v>
      </c>
      <c r="F5" s="11"/>
      <c r="G5" s="12" t="s">
        <v>79</v>
      </c>
      <c r="H5" s="1288" t="s">
        <v>257</v>
      </c>
      <c r="I5" s="1289"/>
      <c r="J5" s="1289"/>
      <c r="K5" s="1289"/>
      <c r="L5" s="1289"/>
      <c r="M5" s="1290"/>
      <c r="O5" s="1341" t="s">
        <v>77</v>
      </c>
      <c r="P5" s="1341"/>
      <c r="Q5" s="10"/>
      <c r="R5" s="46" t="s">
        <v>78</v>
      </c>
      <c r="S5" s="11"/>
      <c r="T5" s="12" t="s">
        <v>79</v>
      </c>
      <c r="U5" s="1288" t="s">
        <v>258</v>
      </c>
      <c r="V5" s="1289"/>
      <c r="W5" s="1289"/>
      <c r="X5" s="1289"/>
      <c r="Y5" s="1289"/>
      <c r="Z5" s="1290"/>
    </row>
    <row r="6" spans="2:26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  <c r="O6" s="13"/>
      <c r="P6" s="14"/>
      <c r="Q6" s="14"/>
      <c r="R6" s="14"/>
      <c r="S6" s="14"/>
      <c r="T6" s="14"/>
      <c r="U6" s="14"/>
      <c r="V6" s="15"/>
      <c r="W6" s="15"/>
      <c r="X6" s="15"/>
      <c r="Y6" s="15"/>
      <c r="Z6" s="16"/>
    </row>
    <row r="7" spans="2:26" ht="24.95" customHeight="1">
      <c r="B7" s="44" t="s">
        <v>80</v>
      </c>
      <c r="C7" s="17">
        <v>5</v>
      </c>
      <c r="D7" s="1330" t="s">
        <v>81</v>
      </c>
      <c r="E7" s="1331"/>
      <c r="F7" s="1362" t="s">
        <v>127</v>
      </c>
      <c r="G7" s="1363"/>
      <c r="H7" s="1364"/>
      <c r="I7" s="42" t="s">
        <v>82</v>
      </c>
      <c r="J7" s="18" t="e">
        <f>+#REF!</f>
        <v>#REF!</v>
      </c>
      <c r="K7" s="1332" t="s">
        <v>83</v>
      </c>
      <c r="L7" s="1333"/>
      <c r="M7" s="19">
        <f>SUM(M11:M16)</f>
        <v>44.2</v>
      </c>
      <c r="O7" s="44" t="s">
        <v>80</v>
      </c>
      <c r="P7" s="17">
        <v>5</v>
      </c>
      <c r="Q7" s="1330" t="s">
        <v>81</v>
      </c>
      <c r="R7" s="1331"/>
      <c r="S7" s="1362" t="s">
        <v>127</v>
      </c>
      <c r="T7" s="1363"/>
      <c r="U7" s="1364"/>
      <c r="V7" s="42" t="s">
        <v>82</v>
      </c>
      <c r="W7" s="18" t="e">
        <f>+#REF!</f>
        <v>#REF!</v>
      </c>
      <c r="X7" s="1332" t="s">
        <v>83</v>
      </c>
      <c r="Y7" s="1333"/>
      <c r="Z7" s="19">
        <f>SUM(Z11:Z16)</f>
        <v>96.2</v>
      </c>
    </row>
    <row r="8" spans="2:26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  <c r="O8" s="13"/>
      <c r="P8" s="14"/>
      <c r="Q8" s="14"/>
      <c r="R8" s="14"/>
      <c r="S8" s="14"/>
      <c r="T8" s="14"/>
      <c r="U8" s="14"/>
      <c r="V8" s="15"/>
      <c r="W8" s="15"/>
      <c r="X8" s="15"/>
      <c r="Y8" s="15"/>
      <c r="Z8" s="16"/>
    </row>
    <row r="9" spans="2:26" ht="15" customHeight="1">
      <c r="B9" s="1334" t="s">
        <v>84</v>
      </c>
      <c r="C9" s="1334"/>
      <c r="D9" s="1334"/>
      <c r="E9" s="1334"/>
      <c r="F9" s="1334"/>
      <c r="G9" s="1334"/>
      <c r="H9" s="1334" t="s">
        <v>85</v>
      </c>
      <c r="I9" s="1336" t="s">
        <v>86</v>
      </c>
      <c r="J9" s="1336"/>
      <c r="K9" s="1336"/>
      <c r="L9" s="1332"/>
      <c r="M9" s="1337" t="s">
        <v>87</v>
      </c>
      <c r="O9" s="1334" t="s">
        <v>84</v>
      </c>
      <c r="P9" s="1334"/>
      <c r="Q9" s="1334"/>
      <c r="R9" s="1334"/>
      <c r="S9" s="1334"/>
      <c r="T9" s="1334"/>
      <c r="U9" s="1334" t="s">
        <v>85</v>
      </c>
      <c r="V9" s="1336" t="s">
        <v>86</v>
      </c>
      <c r="W9" s="1336"/>
      <c r="X9" s="1336"/>
      <c r="Y9" s="1332"/>
      <c r="Z9" s="1337" t="s">
        <v>87</v>
      </c>
    </row>
    <row r="10" spans="2:26" ht="15" customHeight="1">
      <c r="B10" s="1334"/>
      <c r="C10" s="1334"/>
      <c r="D10" s="1334"/>
      <c r="E10" s="1334"/>
      <c r="F10" s="1334"/>
      <c r="G10" s="1334"/>
      <c r="H10" s="1335"/>
      <c r="I10" s="45" t="s">
        <v>0</v>
      </c>
      <c r="J10" s="45" t="s">
        <v>88</v>
      </c>
      <c r="K10" s="45" t="s">
        <v>89</v>
      </c>
      <c r="L10" s="43" t="s">
        <v>90</v>
      </c>
      <c r="M10" s="1337"/>
      <c r="O10" s="1334"/>
      <c r="P10" s="1334"/>
      <c r="Q10" s="1334"/>
      <c r="R10" s="1334"/>
      <c r="S10" s="1334"/>
      <c r="T10" s="1334"/>
      <c r="U10" s="1335"/>
      <c r="V10" s="45" t="s">
        <v>0</v>
      </c>
      <c r="W10" s="45" t="s">
        <v>88</v>
      </c>
      <c r="X10" s="45" t="s">
        <v>89</v>
      </c>
      <c r="Y10" s="43" t="s">
        <v>90</v>
      </c>
      <c r="Z10" s="1337"/>
    </row>
    <row r="11" spans="2:26">
      <c r="B11" s="1338"/>
      <c r="C11" s="1339"/>
      <c r="D11" s="1339"/>
      <c r="E11" s="1339"/>
      <c r="F11" s="1339"/>
      <c r="G11" s="1365"/>
      <c r="H11" s="20"/>
      <c r="I11" s="150"/>
      <c r="J11" s="150"/>
      <c r="K11" s="150"/>
      <c r="L11" s="150"/>
      <c r="M11" s="186"/>
      <c r="O11" s="1338"/>
      <c r="P11" s="1339"/>
      <c r="Q11" s="1339"/>
      <c r="R11" s="1339"/>
      <c r="S11" s="1339"/>
      <c r="T11" s="1365"/>
      <c r="U11" s="187" t="s">
        <v>245</v>
      </c>
      <c r="V11" s="21">
        <v>38.5</v>
      </c>
      <c r="W11" s="21"/>
      <c r="X11" s="21"/>
      <c r="Y11" s="21"/>
      <c r="Z11" s="149">
        <f>+PRODUCT(V11:Y11)</f>
        <v>38.5</v>
      </c>
    </row>
    <row r="12" spans="2:26">
      <c r="B12" s="1338"/>
      <c r="C12" s="1339"/>
      <c r="D12" s="1339"/>
      <c r="E12" s="1339"/>
      <c r="F12" s="1339"/>
      <c r="G12" s="1365"/>
      <c r="H12" s="20"/>
      <c r="I12" s="150"/>
      <c r="J12" s="150"/>
      <c r="K12" s="150"/>
      <c r="L12" s="150"/>
      <c r="M12" s="186"/>
      <c r="O12" s="1338"/>
      <c r="P12" s="1339"/>
      <c r="Q12" s="1339"/>
      <c r="R12" s="1339"/>
      <c r="S12" s="1339"/>
      <c r="T12" s="1365"/>
      <c r="U12" s="187" t="s">
        <v>244</v>
      </c>
      <c r="V12" s="21">
        <v>57.7</v>
      </c>
      <c r="W12" s="21"/>
      <c r="X12" s="21"/>
      <c r="Y12" s="21"/>
      <c r="Z12" s="149">
        <f t="shared" ref="Z12" si="0">+PRODUCT(V12:Y12)</f>
        <v>57.7</v>
      </c>
    </row>
    <row r="13" spans="2:26">
      <c r="B13" s="1338"/>
      <c r="C13" s="1339"/>
      <c r="D13" s="1339"/>
      <c r="E13" s="1339"/>
      <c r="F13" s="1339"/>
      <c r="G13" s="1365"/>
      <c r="H13" s="187" t="s">
        <v>246</v>
      </c>
      <c r="I13" s="150">
        <v>28.6</v>
      </c>
      <c r="J13" s="150"/>
      <c r="K13" s="150"/>
      <c r="L13" s="150"/>
      <c r="M13" s="186">
        <f t="shared" ref="M13:M14" si="1">+PRODUCT(I13:L13)</f>
        <v>28.6</v>
      </c>
      <c r="O13" s="1338"/>
      <c r="P13" s="1339"/>
      <c r="Q13" s="1339"/>
      <c r="R13" s="1339"/>
      <c r="S13" s="1339"/>
      <c r="T13" s="1365"/>
      <c r="U13" s="20"/>
      <c r="V13" s="150"/>
      <c r="W13" s="150"/>
      <c r="X13" s="150"/>
      <c r="Y13" s="150"/>
      <c r="Z13" s="186"/>
    </row>
    <row r="14" spans="2:26" ht="15" customHeight="1">
      <c r="B14" s="1338"/>
      <c r="C14" s="1339"/>
      <c r="D14" s="1339"/>
      <c r="E14" s="1339"/>
      <c r="F14" s="1339"/>
      <c r="G14" s="1365"/>
      <c r="H14" s="187" t="s">
        <v>247</v>
      </c>
      <c r="I14" s="150">
        <v>15.6</v>
      </c>
      <c r="J14" s="150"/>
      <c r="K14" s="150"/>
      <c r="L14" s="150"/>
      <c r="M14" s="186">
        <f t="shared" si="1"/>
        <v>15.6</v>
      </c>
      <c r="O14" s="1338"/>
      <c r="P14" s="1339"/>
      <c r="Q14" s="1339"/>
      <c r="R14" s="1339"/>
      <c r="S14" s="1339"/>
      <c r="T14" s="1365"/>
      <c r="U14" s="20"/>
      <c r="V14" s="150"/>
      <c r="W14" s="150"/>
      <c r="X14" s="150"/>
      <c r="Y14" s="150"/>
      <c r="Z14" s="186"/>
    </row>
    <row r="15" spans="2:26" ht="15" customHeight="1">
      <c r="B15" s="1338"/>
      <c r="C15" s="1339"/>
      <c r="D15" s="1339"/>
      <c r="E15" s="1339"/>
      <c r="F15" s="1339"/>
      <c r="G15" s="1365"/>
      <c r="H15" s="20"/>
      <c r="I15" s="21"/>
      <c r="J15" s="21"/>
      <c r="K15" s="21"/>
      <c r="L15" s="21"/>
      <c r="M15" s="22">
        <f t="shared" ref="M15:M20" si="2">+K15</f>
        <v>0</v>
      </c>
      <c r="O15" s="1338"/>
      <c r="P15" s="1339"/>
      <c r="Q15" s="1339"/>
      <c r="R15" s="1339"/>
      <c r="S15" s="1339"/>
      <c r="T15" s="1365"/>
      <c r="U15" s="20"/>
      <c r="V15" s="21"/>
      <c r="W15" s="21"/>
      <c r="X15" s="21"/>
      <c r="Y15" s="21"/>
      <c r="Z15" s="22">
        <f t="shared" ref="Z15:Z20" si="3">+X15</f>
        <v>0</v>
      </c>
    </row>
    <row r="16" spans="2:26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2"/>
        <v>0</v>
      </c>
      <c r="O16" s="1338"/>
      <c r="P16" s="1339"/>
      <c r="Q16" s="1339"/>
      <c r="R16" s="1339"/>
      <c r="S16" s="1339"/>
      <c r="T16" s="1365"/>
      <c r="U16" s="20"/>
      <c r="V16" s="21"/>
      <c r="W16" s="21"/>
      <c r="X16" s="21"/>
      <c r="Y16" s="21"/>
      <c r="Z16" s="22">
        <f t="shared" si="3"/>
        <v>0</v>
      </c>
    </row>
    <row r="17" spans="2:26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2"/>
        <v>0</v>
      </c>
      <c r="O17" s="1338"/>
      <c r="P17" s="1339"/>
      <c r="Q17" s="1339"/>
      <c r="R17" s="1339"/>
      <c r="S17" s="1339"/>
      <c r="T17" s="1365"/>
      <c r="U17" s="20"/>
      <c r="V17" s="21"/>
      <c r="W17" s="21"/>
      <c r="X17" s="21"/>
      <c r="Y17" s="21"/>
      <c r="Z17" s="22">
        <f t="shared" si="3"/>
        <v>0</v>
      </c>
    </row>
    <row r="18" spans="2:26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2"/>
        <v>0</v>
      </c>
      <c r="O18" s="1338"/>
      <c r="P18" s="1339"/>
      <c r="Q18" s="1339"/>
      <c r="R18" s="1339"/>
      <c r="S18" s="1339"/>
      <c r="T18" s="1365"/>
      <c r="U18" s="20"/>
      <c r="V18" s="21"/>
      <c r="W18" s="21"/>
      <c r="X18" s="21"/>
      <c r="Y18" s="21"/>
      <c r="Z18" s="22">
        <f t="shared" si="3"/>
        <v>0</v>
      </c>
    </row>
    <row r="19" spans="2:26" ht="15" customHeight="1">
      <c r="B19" s="1338"/>
      <c r="C19" s="1339"/>
      <c r="D19" s="1339"/>
      <c r="E19" s="1339"/>
      <c r="F19" s="1339"/>
      <c r="G19" s="1365"/>
      <c r="H19" s="20"/>
      <c r="I19" s="21"/>
      <c r="J19" s="21"/>
      <c r="K19" s="21"/>
      <c r="L19" s="21"/>
      <c r="M19" s="22">
        <f t="shared" si="2"/>
        <v>0</v>
      </c>
      <c r="O19" s="1338"/>
      <c r="P19" s="1339"/>
      <c r="Q19" s="1339"/>
      <c r="R19" s="1339"/>
      <c r="S19" s="1339"/>
      <c r="T19" s="1365"/>
      <c r="U19" s="20"/>
      <c r="V19" s="21"/>
      <c r="W19" s="21"/>
      <c r="X19" s="21"/>
      <c r="Y19" s="21"/>
      <c r="Z19" s="22">
        <f t="shared" si="3"/>
        <v>0</v>
      </c>
    </row>
    <row r="20" spans="2:26" ht="15" customHeight="1">
      <c r="B20" s="1338"/>
      <c r="C20" s="1339"/>
      <c r="D20" s="1339"/>
      <c r="E20" s="1339"/>
      <c r="F20" s="1339"/>
      <c r="G20" s="1365"/>
      <c r="H20" s="20"/>
      <c r="I20" s="21"/>
      <c r="J20" s="21"/>
      <c r="K20" s="21"/>
      <c r="L20" s="21"/>
      <c r="M20" s="22">
        <f t="shared" si="2"/>
        <v>0</v>
      </c>
      <c r="O20" s="1338"/>
      <c r="P20" s="1339"/>
      <c r="Q20" s="1339"/>
      <c r="R20" s="1339"/>
      <c r="S20" s="1339"/>
      <c r="T20" s="1365"/>
      <c r="U20" s="20"/>
      <c r="V20" s="21"/>
      <c r="W20" s="21"/>
      <c r="X20" s="21"/>
      <c r="Y20" s="21"/>
      <c r="Z20" s="22">
        <f t="shared" si="3"/>
        <v>0</v>
      </c>
    </row>
    <row r="21" spans="2:26" ht="15" customHeight="1">
      <c r="B21" s="23" t="s">
        <v>91</v>
      </c>
      <c r="C21" s="1314"/>
      <c r="D21" s="1315"/>
      <c r="E21" s="1315"/>
      <c r="F21" s="1315"/>
      <c r="G21" s="1315"/>
      <c r="H21" s="1366" t="s">
        <v>92</v>
      </c>
      <c r="I21" s="1367"/>
      <c r="J21" s="24" t="s">
        <v>91</v>
      </c>
      <c r="K21" s="1359"/>
      <c r="L21" s="1360"/>
      <c r="M21" s="1361"/>
      <c r="O21" s="23" t="s">
        <v>91</v>
      </c>
      <c r="P21" s="1314"/>
      <c r="Q21" s="1315"/>
      <c r="R21" s="1315"/>
      <c r="S21" s="1315"/>
      <c r="T21" s="1315"/>
      <c r="U21" s="1366" t="s">
        <v>92</v>
      </c>
      <c r="V21" s="1367"/>
      <c r="W21" s="24" t="s">
        <v>91</v>
      </c>
      <c r="X21" s="1359"/>
      <c r="Y21" s="1360"/>
      <c r="Z21" s="1361"/>
    </row>
    <row r="22" spans="2:26" ht="15" customHeight="1">
      <c r="B22" s="23" t="s">
        <v>93</v>
      </c>
      <c r="C22" s="1325"/>
      <c r="D22" s="1326"/>
      <c r="E22" s="1326"/>
      <c r="F22" s="1326"/>
      <c r="G22" s="1326"/>
      <c r="H22" s="1275"/>
      <c r="I22" s="1276"/>
      <c r="J22" s="24" t="s">
        <v>93</v>
      </c>
      <c r="K22" s="1359" t="s">
        <v>94</v>
      </c>
      <c r="L22" s="1360"/>
      <c r="M22" s="1361"/>
      <c r="O22" s="23" t="s">
        <v>93</v>
      </c>
      <c r="P22" s="1325"/>
      <c r="Q22" s="1326"/>
      <c r="R22" s="1326"/>
      <c r="S22" s="1326"/>
      <c r="T22" s="1326"/>
      <c r="U22" s="1275"/>
      <c r="V22" s="1276"/>
      <c r="W22" s="24" t="s">
        <v>93</v>
      </c>
      <c r="X22" s="1359" t="s">
        <v>94</v>
      </c>
      <c r="Y22" s="1360"/>
      <c r="Z22" s="1361"/>
    </row>
    <row r="23" spans="2:26" ht="15" customHeight="1">
      <c r="B23" s="25" t="s">
        <v>95</v>
      </c>
      <c r="C23" s="1314"/>
      <c r="D23" s="1315"/>
      <c r="E23" s="1315"/>
      <c r="F23" s="1315"/>
      <c r="G23" s="1316"/>
      <c r="H23" s="1262"/>
      <c r="I23" s="1263"/>
      <c r="J23" s="26" t="s">
        <v>95</v>
      </c>
      <c r="K23" s="1317">
        <f>+C23</f>
        <v>0</v>
      </c>
      <c r="L23" s="1318"/>
      <c r="M23" s="1319"/>
      <c r="O23" s="25" t="s">
        <v>95</v>
      </c>
      <c r="P23" s="1314"/>
      <c r="Q23" s="1315"/>
      <c r="R23" s="1315"/>
      <c r="S23" s="1315"/>
      <c r="T23" s="1316"/>
      <c r="U23" s="1262"/>
      <c r="V23" s="1263"/>
      <c r="W23" s="26" t="s">
        <v>95</v>
      </c>
      <c r="X23" s="1317">
        <f>+P23</f>
        <v>0</v>
      </c>
      <c r="Y23" s="1318"/>
      <c r="Z23" s="1319"/>
    </row>
    <row r="24" spans="2:26" ht="15" customHeight="1">
      <c r="B24" s="23" t="s">
        <v>96</v>
      </c>
      <c r="C24" s="1320" t="s">
        <v>97</v>
      </c>
      <c r="D24" s="1321"/>
      <c r="E24" s="1321"/>
      <c r="F24" s="1321"/>
      <c r="G24" s="1321"/>
      <c r="H24" s="1269"/>
      <c r="I24" s="1270"/>
      <c r="J24" s="24" t="s">
        <v>96</v>
      </c>
      <c r="K24" s="1322" t="s">
        <v>98</v>
      </c>
      <c r="L24" s="1323"/>
      <c r="M24" s="1324"/>
      <c r="O24" s="23" t="s">
        <v>96</v>
      </c>
      <c r="P24" s="1320" t="s">
        <v>97</v>
      </c>
      <c r="Q24" s="1321"/>
      <c r="R24" s="1321"/>
      <c r="S24" s="1321"/>
      <c r="T24" s="1321"/>
      <c r="U24" s="1269"/>
      <c r="V24" s="1270"/>
      <c r="W24" s="24" t="s">
        <v>96</v>
      </c>
      <c r="X24" s="1322" t="s">
        <v>98</v>
      </c>
      <c r="Y24" s="1323"/>
      <c r="Z24" s="1324"/>
    </row>
  </sheetData>
  <mergeCells count="54">
    <mergeCell ref="P23:T23"/>
    <mergeCell ref="U23:V23"/>
    <mergeCell ref="X23:Z23"/>
    <mergeCell ref="P24:T24"/>
    <mergeCell ref="U24:V24"/>
    <mergeCell ref="X24:Z24"/>
    <mergeCell ref="P21:T21"/>
    <mergeCell ref="U21:V21"/>
    <mergeCell ref="X21:Z21"/>
    <mergeCell ref="P22:T22"/>
    <mergeCell ref="U22:V22"/>
    <mergeCell ref="X22:Z22"/>
    <mergeCell ref="O9:T10"/>
    <mergeCell ref="U9:U10"/>
    <mergeCell ref="V9:Y9"/>
    <mergeCell ref="Z9:Z10"/>
    <mergeCell ref="O11:T20"/>
    <mergeCell ref="O5:P5"/>
    <mergeCell ref="U5:Z5"/>
    <mergeCell ref="Q7:R7"/>
    <mergeCell ref="S7:U7"/>
    <mergeCell ref="X7:Y7"/>
    <mergeCell ref="R2:T3"/>
    <mergeCell ref="U2:V2"/>
    <mergeCell ref="W2:Z3"/>
    <mergeCell ref="U3:V3"/>
    <mergeCell ref="O4:Z4"/>
    <mergeCell ref="B5:C5"/>
    <mergeCell ref="H5:M5"/>
    <mergeCell ref="E2:G3"/>
    <mergeCell ref="H2:I2"/>
    <mergeCell ref="J2:M3"/>
    <mergeCell ref="H3:I3"/>
    <mergeCell ref="B4:M4"/>
    <mergeCell ref="C22:G22"/>
    <mergeCell ref="H22:I22"/>
    <mergeCell ref="K22:M22"/>
    <mergeCell ref="D7:E7"/>
    <mergeCell ref="F7:H7"/>
    <mergeCell ref="K7:L7"/>
    <mergeCell ref="B9:G10"/>
    <mergeCell ref="H9:H10"/>
    <mergeCell ref="I9:L9"/>
    <mergeCell ref="M9:M10"/>
    <mergeCell ref="B11:G20"/>
    <mergeCell ref="C21:G21"/>
    <mergeCell ref="H21:I21"/>
    <mergeCell ref="K21:M21"/>
    <mergeCell ref="C23:G23"/>
    <mergeCell ref="H23:I23"/>
    <mergeCell ref="K23:M23"/>
    <mergeCell ref="C24:G24"/>
    <mergeCell ref="H24:I24"/>
    <mergeCell ref="K24:M24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Z24"/>
  <sheetViews>
    <sheetView showGridLines="0" view="pageBreakPreview" zoomScaleNormal="125" zoomScaleSheetLayoutView="100" workbookViewId="0">
      <selection activeCell="P8" sqref="P8"/>
    </sheetView>
  </sheetViews>
  <sheetFormatPr baseColWidth="10" defaultColWidth="11.42578125" defaultRowHeight="12.75"/>
  <cols>
    <col min="1" max="1" width="1.7109375" style="4" customWidth="1"/>
    <col min="2" max="7" width="6.7109375" style="4" hidden="1" customWidth="1"/>
    <col min="8" max="8" width="38.7109375" style="4" hidden="1" customWidth="1"/>
    <col min="9" max="12" width="10.7109375" style="5" hidden="1" customWidth="1"/>
    <col min="13" max="13" width="12.7109375" style="5" hidden="1" customWidth="1"/>
    <col min="14" max="20" width="6.85546875" style="4" customWidth="1"/>
    <col min="21" max="21" width="32.5703125" style="4" customWidth="1"/>
    <col min="22" max="22" width="7.28515625" style="4" customWidth="1"/>
    <col min="23" max="16384" width="11.42578125" style="4"/>
  </cols>
  <sheetData>
    <row r="1" spans="2:26" ht="5.0999999999999996" customHeight="1"/>
    <row r="2" spans="2:26" ht="30" customHeight="1">
      <c r="B2" s="6"/>
      <c r="C2" s="7"/>
      <c r="D2" s="7"/>
      <c r="E2" s="1342"/>
      <c r="F2" s="1342"/>
      <c r="G2" s="1343"/>
      <c r="H2" s="1398" t="s">
        <v>74</v>
      </c>
      <c r="I2" s="1347"/>
      <c r="J2" s="1348" t="s">
        <v>75</v>
      </c>
      <c r="K2" s="1349"/>
      <c r="L2" s="1349"/>
      <c r="M2" s="1350"/>
      <c r="O2" s="6"/>
      <c r="P2" s="7"/>
      <c r="Q2" s="7"/>
      <c r="R2" s="1342"/>
      <c r="S2" s="1342"/>
      <c r="T2" s="1343"/>
      <c r="U2" s="1346" t="s">
        <v>74</v>
      </c>
      <c r="V2" s="1347"/>
      <c r="W2" s="1348" t="s">
        <v>75</v>
      </c>
      <c r="X2" s="1349"/>
      <c r="Y2" s="1349"/>
      <c r="Z2" s="1350"/>
    </row>
    <row r="3" spans="2:26" ht="30" customHeight="1">
      <c r="B3" s="8"/>
      <c r="C3" s="9"/>
      <c r="D3" s="9"/>
      <c r="E3" s="1344"/>
      <c r="F3" s="1344"/>
      <c r="G3" s="1345"/>
      <c r="H3" s="1399" t="s">
        <v>76</v>
      </c>
      <c r="I3" s="1355"/>
      <c r="J3" s="1351"/>
      <c r="K3" s="1352"/>
      <c r="L3" s="1352"/>
      <c r="M3" s="1353"/>
      <c r="O3" s="8"/>
      <c r="P3" s="9"/>
      <c r="Q3" s="9"/>
      <c r="R3" s="1344"/>
      <c r="S3" s="1344"/>
      <c r="T3" s="1345"/>
      <c r="U3" s="1354" t="s">
        <v>76</v>
      </c>
      <c r="V3" s="1355"/>
      <c r="W3" s="1351"/>
      <c r="X3" s="1352"/>
      <c r="Y3" s="1352"/>
      <c r="Z3" s="1353"/>
    </row>
    <row r="4" spans="2:26" ht="9.9499999999999993" customHeight="1">
      <c r="B4" s="1368"/>
      <c r="C4" s="1369"/>
      <c r="D4" s="1369"/>
      <c r="E4" s="1369"/>
      <c r="F4" s="1369"/>
      <c r="G4" s="1369"/>
      <c r="H4" s="1369"/>
      <c r="I4" s="1369"/>
      <c r="J4" s="1369"/>
      <c r="K4" s="1369"/>
      <c r="L4" s="1369"/>
      <c r="M4" s="1370"/>
      <c r="O4" s="1356"/>
      <c r="P4" s="1357"/>
      <c r="Q4" s="1357"/>
      <c r="R4" s="1357"/>
      <c r="S4" s="1357"/>
      <c r="T4" s="1357"/>
      <c r="U4" s="1357"/>
      <c r="V4" s="1357"/>
      <c r="W4" s="1357"/>
      <c r="X4" s="1357"/>
      <c r="Y4" s="1357"/>
      <c r="Z4" s="1358"/>
    </row>
    <row r="5" spans="2:26" ht="35.1" customHeight="1">
      <c r="B5" s="1396" t="s">
        <v>77</v>
      </c>
      <c r="C5" s="1397"/>
      <c r="D5" s="10"/>
      <c r="E5" s="46" t="s">
        <v>78</v>
      </c>
      <c r="F5" s="11"/>
      <c r="G5" s="12" t="s">
        <v>79</v>
      </c>
      <c r="H5" s="1288" t="s">
        <v>259</v>
      </c>
      <c r="I5" s="1289"/>
      <c r="J5" s="1289"/>
      <c r="K5" s="1289"/>
      <c r="L5" s="1289"/>
      <c r="M5" s="1290"/>
      <c r="O5" s="1341" t="s">
        <v>77</v>
      </c>
      <c r="P5" s="1341"/>
      <c r="Q5" s="10"/>
      <c r="R5" s="46" t="s">
        <v>78</v>
      </c>
      <c r="S5" s="11"/>
      <c r="T5" s="12" t="s">
        <v>79</v>
      </c>
      <c r="U5" s="1288" t="s">
        <v>258</v>
      </c>
      <c r="V5" s="1289"/>
      <c r="W5" s="1289"/>
      <c r="X5" s="1289"/>
      <c r="Y5" s="1289"/>
      <c r="Z5" s="1290"/>
    </row>
    <row r="6" spans="2:26" ht="9.9499999999999993" customHeight="1">
      <c r="B6" s="13"/>
      <c r="C6" s="14"/>
      <c r="D6" s="14"/>
      <c r="E6" s="14"/>
      <c r="F6" s="14"/>
      <c r="G6" s="14"/>
      <c r="H6" s="14"/>
      <c r="I6" s="15"/>
      <c r="J6" s="15"/>
      <c r="K6" s="15"/>
      <c r="L6" s="15"/>
      <c r="M6" s="16"/>
      <c r="O6" s="13"/>
      <c r="P6" s="14"/>
      <c r="Q6" s="14"/>
      <c r="R6" s="14"/>
      <c r="S6" s="14"/>
      <c r="T6" s="14"/>
      <c r="U6" s="14"/>
      <c r="V6" s="15"/>
      <c r="W6" s="15"/>
      <c r="X6" s="15"/>
      <c r="Y6" s="15"/>
      <c r="Z6" s="16"/>
    </row>
    <row r="7" spans="2:26" ht="24.95" customHeight="1">
      <c r="B7" s="44" t="s">
        <v>80</v>
      </c>
      <c r="C7" s="17">
        <v>6</v>
      </c>
      <c r="D7" s="1330" t="s">
        <v>81</v>
      </c>
      <c r="E7" s="1379"/>
      <c r="F7" s="1293"/>
      <c r="G7" s="1294"/>
      <c r="H7" s="1295"/>
      <c r="I7" s="42" t="s">
        <v>82</v>
      </c>
      <c r="J7" s="18" t="e">
        <f>+#REF!</f>
        <v>#REF!</v>
      </c>
      <c r="K7" s="1332" t="s">
        <v>83</v>
      </c>
      <c r="L7" s="1333"/>
      <c r="M7" s="19">
        <f>SUM(M11:M16)</f>
        <v>0</v>
      </c>
      <c r="O7" s="44" t="s">
        <v>80</v>
      </c>
      <c r="P7" s="17">
        <v>6</v>
      </c>
      <c r="Q7" s="1330" t="s">
        <v>81</v>
      </c>
      <c r="R7" s="1331"/>
      <c r="S7" s="1293" t="s">
        <v>195</v>
      </c>
      <c r="T7" s="1294"/>
      <c r="U7" s="1295"/>
      <c r="V7" s="42" t="s">
        <v>82</v>
      </c>
      <c r="W7" s="18" t="s">
        <v>166</v>
      </c>
      <c r="X7" s="1332" t="s">
        <v>83</v>
      </c>
      <c r="Y7" s="1333"/>
      <c r="Z7" s="19">
        <f>SUM(Z11:Z16)</f>
        <v>7</v>
      </c>
    </row>
    <row r="8" spans="2:26" ht="9.9499999999999993" customHeight="1">
      <c r="B8" s="13"/>
      <c r="C8" s="14"/>
      <c r="D8" s="14"/>
      <c r="E8" s="14"/>
      <c r="F8" s="14"/>
      <c r="G8" s="14"/>
      <c r="H8" s="14"/>
      <c r="I8" s="15"/>
      <c r="J8" s="15"/>
      <c r="K8" s="15"/>
      <c r="L8" s="15"/>
      <c r="M8" s="16"/>
      <c r="O8" s="13"/>
      <c r="P8" s="14"/>
      <c r="Q8" s="14"/>
      <c r="R8" s="14"/>
      <c r="S8" s="14"/>
      <c r="T8" s="14"/>
      <c r="U8" s="14"/>
      <c r="V8" s="15"/>
      <c r="W8" s="15"/>
      <c r="X8" s="15"/>
      <c r="Y8" s="15"/>
      <c r="Z8" s="16"/>
    </row>
    <row r="9" spans="2:26" ht="15" customHeight="1">
      <c r="B9" s="1380" t="s">
        <v>84</v>
      </c>
      <c r="C9" s="1381"/>
      <c r="D9" s="1381"/>
      <c r="E9" s="1381"/>
      <c r="F9" s="1381"/>
      <c r="G9" s="1382"/>
      <c r="H9" s="1335" t="s">
        <v>85</v>
      </c>
      <c r="I9" s="1332" t="s">
        <v>86</v>
      </c>
      <c r="J9" s="1387"/>
      <c r="K9" s="1387"/>
      <c r="L9" s="1333"/>
      <c r="M9" s="1388" t="s">
        <v>87</v>
      </c>
      <c r="O9" s="1334" t="s">
        <v>84</v>
      </c>
      <c r="P9" s="1334"/>
      <c r="Q9" s="1334"/>
      <c r="R9" s="1334"/>
      <c r="S9" s="1334"/>
      <c r="T9" s="1334"/>
      <c r="U9" s="1334" t="s">
        <v>85</v>
      </c>
      <c r="V9" s="1336" t="s">
        <v>86</v>
      </c>
      <c r="W9" s="1336"/>
      <c r="X9" s="1336"/>
      <c r="Y9" s="1332"/>
      <c r="Z9" s="1337" t="s">
        <v>87</v>
      </c>
    </row>
    <row r="10" spans="2:26" ht="15" customHeight="1">
      <c r="B10" s="1383"/>
      <c r="C10" s="1384"/>
      <c r="D10" s="1384"/>
      <c r="E10" s="1384"/>
      <c r="F10" s="1384"/>
      <c r="G10" s="1385"/>
      <c r="H10" s="1386"/>
      <c r="I10" s="45" t="s">
        <v>0</v>
      </c>
      <c r="J10" s="45" t="s">
        <v>88</v>
      </c>
      <c r="K10" s="45" t="s">
        <v>89</v>
      </c>
      <c r="L10" s="43" t="s">
        <v>90</v>
      </c>
      <c r="M10" s="1389"/>
      <c r="O10" s="1334"/>
      <c r="P10" s="1334"/>
      <c r="Q10" s="1334"/>
      <c r="R10" s="1334"/>
      <c r="S10" s="1334"/>
      <c r="T10" s="1334"/>
      <c r="U10" s="1335"/>
      <c r="V10" s="45" t="s">
        <v>0</v>
      </c>
      <c r="W10" s="45" t="s">
        <v>88</v>
      </c>
      <c r="X10" s="45" t="s">
        <v>89</v>
      </c>
      <c r="Y10" s="43" t="s">
        <v>90</v>
      </c>
      <c r="Z10" s="1337"/>
    </row>
    <row r="11" spans="2:26" ht="25.5" customHeight="1">
      <c r="B11" s="1390"/>
      <c r="C11" s="1391"/>
      <c r="D11" s="1391"/>
      <c r="E11" s="1391"/>
      <c r="F11" s="1391"/>
      <c r="G11" s="1392"/>
      <c r="H11" s="47"/>
      <c r="I11" s="21"/>
      <c r="J11" s="21"/>
      <c r="K11" s="21"/>
      <c r="L11" s="21"/>
      <c r="M11" s="22">
        <f>+PRODUCT(I11:L11)</f>
        <v>0</v>
      </c>
      <c r="O11" s="1338"/>
      <c r="P11" s="1339"/>
      <c r="Q11" s="1339"/>
      <c r="R11" s="1339"/>
      <c r="S11" s="1339"/>
      <c r="T11" s="1365"/>
      <c r="U11" s="20" t="s">
        <v>260</v>
      </c>
      <c r="V11" s="21">
        <v>3.5</v>
      </c>
      <c r="W11" s="21"/>
      <c r="X11" s="21"/>
      <c r="Y11" s="21"/>
      <c r="Z11" s="22">
        <f>+PRODUCT(V11:Y11)</f>
        <v>3.5</v>
      </c>
    </row>
    <row r="12" spans="2:26">
      <c r="B12" s="1338"/>
      <c r="C12" s="1339"/>
      <c r="D12" s="1339"/>
      <c r="E12" s="1339"/>
      <c r="F12" s="1339"/>
      <c r="G12" s="1365"/>
      <c r="H12" s="20"/>
      <c r="I12" s="21"/>
      <c r="J12" s="21"/>
      <c r="K12" s="21"/>
      <c r="L12" s="21"/>
      <c r="M12" s="22">
        <f t="shared" ref="M12:M13" si="0">+PRODUCT(I12:L12)</f>
        <v>0</v>
      </c>
      <c r="O12" s="1338"/>
      <c r="P12" s="1339"/>
      <c r="Q12" s="1339"/>
      <c r="R12" s="1339"/>
      <c r="S12" s="1339"/>
      <c r="T12" s="1365"/>
      <c r="U12" s="20" t="s">
        <v>261</v>
      </c>
      <c r="V12" s="21">
        <v>3.5</v>
      </c>
      <c r="W12" s="21"/>
      <c r="X12" s="21"/>
      <c r="Y12" s="21"/>
      <c r="Z12" s="22">
        <f t="shared" ref="Z12:Z13" si="1">+PRODUCT(V12:Y12)</f>
        <v>3.5</v>
      </c>
    </row>
    <row r="13" spans="2:26">
      <c r="B13" s="1338"/>
      <c r="C13" s="1339"/>
      <c r="D13" s="1339"/>
      <c r="E13" s="1339"/>
      <c r="F13" s="1339"/>
      <c r="G13" s="1365"/>
      <c r="H13" s="20"/>
      <c r="I13" s="21"/>
      <c r="J13" s="21"/>
      <c r="K13" s="21"/>
      <c r="L13" s="21"/>
      <c r="M13" s="22">
        <f t="shared" si="0"/>
        <v>0</v>
      </c>
      <c r="O13" s="1338"/>
      <c r="P13" s="1339"/>
      <c r="Q13" s="1339"/>
      <c r="R13" s="1339"/>
      <c r="S13" s="1339"/>
      <c r="T13" s="1365"/>
      <c r="U13" s="20"/>
      <c r="V13" s="21"/>
      <c r="W13" s="21"/>
      <c r="X13" s="21"/>
      <c r="Y13" s="21"/>
      <c r="Z13" s="22">
        <f t="shared" si="1"/>
        <v>0</v>
      </c>
    </row>
    <row r="14" spans="2:26" ht="15" customHeight="1">
      <c r="B14" s="1338"/>
      <c r="C14" s="1339"/>
      <c r="D14" s="1339"/>
      <c r="E14" s="1339"/>
      <c r="F14" s="1339"/>
      <c r="G14" s="1365"/>
      <c r="H14" s="20"/>
      <c r="I14" s="21"/>
      <c r="J14" s="21"/>
      <c r="K14" s="21"/>
      <c r="L14" s="21"/>
      <c r="M14" s="22">
        <f t="shared" ref="M14:M20" si="2">+K14</f>
        <v>0</v>
      </c>
      <c r="O14" s="1338"/>
      <c r="P14" s="1339"/>
      <c r="Q14" s="1339"/>
      <c r="R14" s="1339"/>
      <c r="S14" s="1339"/>
      <c r="T14" s="1365"/>
      <c r="U14" s="20"/>
      <c r="V14" s="21"/>
      <c r="W14" s="21"/>
      <c r="X14" s="21"/>
      <c r="Y14" s="21"/>
      <c r="Z14" s="22">
        <f t="shared" ref="Z14:Z20" si="3">+X14</f>
        <v>0</v>
      </c>
    </row>
    <row r="15" spans="2:26" ht="15" customHeight="1">
      <c r="B15" s="1338"/>
      <c r="C15" s="1339"/>
      <c r="D15" s="1339"/>
      <c r="E15" s="1339"/>
      <c r="F15" s="1339"/>
      <c r="G15" s="1365"/>
      <c r="H15" s="20"/>
      <c r="I15" s="21"/>
      <c r="J15" s="21"/>
      <c r="K15" s="21"/>
      <c r="L15" s="21"/>
      <c r="M15" s="22">
        <f t="shared" si="2"/>
        <v>0</v>
      </c>
      <c r="O15" s="1338"/>
      <c r="P15" s="1339"/>
      <c r="Q15" s="1339"/>
      <c r="R15" s="1339"/>
      <c r="S15" s="1339"/>
      <c r="T15" s="1365"/>
      <c r="U15" s="20"/>
      <c r="V15" s="21"/>
      <c r="W15" s="21"/>
      <c r="X15" s="21"/>
      <c r="Y15" s="21"/>
      <c r="Z15" s="22">
        <f t="shared" si="3"/>
        <v>0</v>
      </c>
    </row>
    <row r="16" spans="2:26" ht="15" customHeight="1">
      <c r="B16" s="1338"/>
      <c r="C16" s="1339"/>
      <c r="D16" s="1339"/>
      <c r="E16" s="1339"/>
      <c r="F16" s="1339"/>
      <c r="G16" s="1365"/>
      <c r="H16" s="20"/>
      <c r="I16" s="21"/>
      <c r="J16" s="21"/>
      <c r="K16" s="21"/>
      <c r="L16" s="21"/>
      <c r="M16" s="22">
        <f t="shared" si="2"/>
        <v>0</v>
      </c>
      <c r="O16" s="1338"/>
      <c r="P16" s="1339"/>
      <c r="Q16" s="1339"/>
      <c r="R16" s="1339"/>
      <c r="S16" s="1339"/>
      <c r="T16" s="1365"/>
      <c r="U16" s="20"/>
      <c r="V16" s="21"/>
      <c r="W16" s="21"/>
      <c r="X16" s="21"/>
      <c r="Y16" s="21"/>
      <c r="Z16" s="22">
        <f t="shared" si="3"/>
        <v>0</v>
      </c>
    </row>
    <row r="17" spans="2:26" ht="15" customHeight="1">
      <c r="B17" s="1338"/>
      <c r="C17" s="1339"/>
      <c r="D17" s="1339"/>
      <c r="E17" s="1339"/>
      <c r="F17" s="1339"/>
      <c r="G17" s="1365"/>
      <c r="H17" s="20"/>
      <c r="I17" s="21"/>
      <c r="J17" s="21"/>
      <c r="K17" s="21"/>
      <c r="L17" s="21"/>
      <c r="M17" s="22">
        <f t="shared" si="2"/>
        <v>0</v>
      </c>
      <c r="O17" s="1338"/>
      <c r="P17" s="1339"/>
      <c r="Q17" s="1339"/>
      <c r="R17" s="1339"/>
      <c r="S17" s="1339"/>
      <c r="T17" s="1365"/>
      <c r="U17" s="20"/>
      <c r="V17" s="21"/>
      <c r="W17" s="21"/>
      <c r="X17" s="21"/>
      <c r="Y17" s="21"/>
      <c r="Z17" s="22">
        <f t="shared" si="3"/>
        <v>0</v>
      </c>
    </row>
    <row r="18" spans="2:26" ht="15" customHeight="1">
      <c r="B18" s="1338"/>
      <c r="C18" s="1339"/>
      <c r="D18" s="1339"/>
      <c r="E18" s="1339"/>
      <c r="F18" s="1339"/>
      <c r="G18" s="1365"/>
      <c r="H18" s="20"/>
      <c r="I18" s="21"/>
      <c r="J18" s="21"/>
      <c r="K18" s="21"/>
      <c r="L18" s="21"/>
      <c r="M18" s="22">
        <f t="shared" si="2"/>
        <v>0</v>
      </c>
      <c r="O18" s="1338"/>
      <c r="P18" s="1339"/>
      <c r="Q18" s="1339"/>
      <c r="R18" s="1339"/>
      <c r="S18" s="1339"/>
      <c r="T18" s="1365"/>
      <c r="U18" s="20"/>
      <c r="V18" s="21"/>
      <c r="W18" s="21"/>
      <c r="X18" s="21"/>
      <c r="Y18" s="21"/>
      <c r="Z18" s="22">
        <f t="shared" si="3"/>
        <v>0</v>
      </c>
    </row>
    <row r="19" spans="2:26" ht="15" customHeight="1">
      <c r="B19" s="1338"/>
      <c r="C19" s="1339"/>
      <c r="D19" s="1339"/>
      <c r="E19" s="1339"/>
      <c r="F19" s="1339"/>
      <c r="G19" s="1365"/>
      <c r="H19" s="20"/>
      <c r="I19" s="21"/>
      <c r="J19" s="21"/>
      <c r="K19" s="21"/>
      <c r="L19" s="21"/>
      <c r="M19" s="22">
        <f t="shared" si="2"/>
        <v>0</v>
      </c>
      <c r="O19" s="1338"/>
      <c r="P19" s="1339"/>
      <c r="Q19" s="1339"/>
      <c r="R19" s="1339"/>
      <c r="S19" s="1339"/>
      <c r="T19" s="1365"/>
      <c r="U19" s="20"/>
      <c r="V19" s="21"/>
      <c r="W19" s="21"/>
      <c r="X19" s="21"/>
      <c r="Y19" s="21"/>
      <c r="Z19" s="22">
        <f t="shared" si="3"/>
        <v>0</v>
      </c>
    </row>
    <row r="20" spans="2:26" ht="15" customHeight="1">
      <c r="B20" s="1393"/>
      <c r="C20" s="1394"/>
      <c r="D20" s="1394"/>
      <c r="E20" s="1394"/>
      <c r="F20" s="1394"/>
      <c r="G20" s="1395"/>
      <c r="H20" s="20"/>
      <c r="I20" s="21"/>
      <c r="J20" s="21"/>
      <c r="K20" s="21"/>
      <c r="L20" s="21"/>
      <c r="M20" s="22">
        <f t="shared" si="2"/>
        <v>0</v>
      </c>
      <c r="O20" s="1338"/>
      <c r="P20" s="1339"/>
      <c r="Q20" s="1339"/>
      <c r="R20" s="1339"/>
      <c r="S20" s="1339"/>
      <c r="T20" s="1365"/>
      <c r="U20" s="20"/>
      <c r="V20" s="21"/>
      <c r="W20" s="21"/>
      <c r="X20" s="21"/>
      <c r="Y20" s="21"/>
      <c r="Z20" s="22">
        <f t="shared" si="3"/>
        <v>0</v>
      </c>
    </row>
    <row r="21" spans="2:26" ht="15" customHeight="1">
      <c r="B21" s="23" t="s">
        <v>91</v>
      </c>
      <c r="C21" s="1314"/>
      <c r="D21" s="1315"/>
      <c r="E21" s="1315"/>
      <c r="F21" s="1315"/>
      <c r="G21" s="1316"/>
      <c r="H21" s="1366" t="s">
        <v>92</v>
      </c>
      <c r="I21" s="1367"/>
      <c r="J21" s="24" t="s">
        <v>91</v>
      </c>
      <c r="K21" s="1359"/>
      <c r="L21" s="1360"/>
      <c r="M21" s="1361"/>
      <c r="O21" s="23" t="s">
        <v>91</v>
      </c>
      <c r="P21" s="1314"/>
      <c r="Q21" s="1315"/>
      <c r="R21" s="1315"/>
      <c r="S21" s="1315"/>
      <c r="T21" s="1315"/>
      <c r="U21" s="1366" t="s">
        <v>92</v>
      </c>
      <c r="V21" s="1367"/>
      <c r="W21" s="24" t="s">
        <v>91</v>
      </c>
      <c r="X21" s="1359"/>
      <c r="Y21" s="1360"/>
      <c r="Z21" s="1361"/>
    </row>
    <row r="22" spans="2:26" ht="15" customHeight="1">
      <c r="B22" s="23" t="s">
        <v>93</v>
      </c>
      <c r="C22" s="1376"/>
      <c r="D22" s="1377"/>
      <c r="E22" s="1377"/>
      <c r="F22" s="1377"/>
      <c r="G22" s="1378"/>
      <c r="H22" s="1275"/>
      <c r="I22" s="1276"/>
      <c r="J22" s="24" t="s">
        <v>93</v>
      </c>
      <c r="K22" s="1359" t="s">
        <v>94</v>
      </c>
      <c r="L22" s="1360"/>
      <c r="M22" s="1361"/>
      <c r="O22" s="23" t="s">
        <v>93</v>
      </c>
      <c r="P22" s="1325"/>
      <c r="Q22" s="1326"/>
      <c r="R22" s="1326"/>
      <c r="S22" s="1326"/>
      <c r="T22" s="1326"/>
      <c r="U22" s="1275"/>
      <c r="V22" s="1276"/>
      <c r="W22" s="24" t="s">
        <v>93</v>
      </c>
      <c r="X22" s="1359" t="s">
        <v>94</v>
      </c>
      <c r="Y22" s="1360"/>
      <c r="Z22" s="1361"/>
    </row>
    <row r="23" spans="2:26" ht="15" customHeight="1">
      <c r="B23" s="25" t="s">
        <v>95</v>
      </c>
      <c r="C23" s="1314"/>
      <c r="D23" s="1315"/>
      <c r="E23" s="1315"/>
      <c r="F23" s="1315"/>
      <c r="G23" s="1316"/>
      <c r="H23" s="1262"/>
      <c r="I23" s="1263"/>
      <c r="J23" s="26" t="s">
        <v>95</v>
      </c>
      <c r="K23" s="1317">
        <f>+C23</f>
        <v>0</v>
      </c>
      <c r="L23" s="1318"/>
      <c r="M23" s="1319"/>
      <c r="O23" s="25" t="s">
        <v>95</v>
      </c>
      <c r="P23" s="1314"/>
      <c r="Q23" s="1315"/>
      <c r="R23" s="1315"/>
      <c r="S23" s="1315"/>
      <c r="T23" s="1316"/>
      <c r="U23" s="1262"/>
      <c r="V23" s="1263"/>
      <c r="W23" s="26" t="s">
        <v>95</v>
      </c>
      <c r="X23" s="1317">
        <f>+P23</f>
        <v>0</v>
      </c>
      <c r="Y23" s="1318"/>
      <c r="Z23" s="1319"/>
    </row>
    <row r="24" spans="2:26" ht="15" customHeight="1">
      <c r="B24" s="23" t="s">
        <v>96</v>
      </c>
      <c r="C24" s="1373" t="s">
        <v>97</v>
      </c>
      <c r="D24" s="1374"/>
      <c r="E24" s="1374"/>
      <c r="F24" s="1374"/>
      <c r="G24" s="1375"/>
      <c r="H24" s="1269"/>
      <c r="I24" s="1270"/>
      <c r="J24" s="24" t="s">
        <v>96</v>
      </c>
      <c r="K24" s="1322" t="s">
        <v>98</v>
      </c>
      <c r="L24" s="1323"/>
      <c r="M24" s="1324"/>
      <c r="O24" s="23" t="s">
        <v>96</v>
      </c>
      <c r="P24" s="1320" t="s">
        <v>97</v>
      </c>
      <c r="Q24" s="1321"/>
      <c r="R24" s="1321"/>
      <c r="S24" s="1321"/>
      <c r="T24" s="1321"/>
      <c r="U24" s="1269"/>
      <c r="V24" s="1270"/>
      <c r="W24" s="24" t="s">
        <v>96</v>
      </c>
      <c r="X24" s="1322" t="s">
        <v>98</v>
      </c>
      <c r="Y24" s="1323"/>
      <c r="Z24" s="1324"/>
    </row>
  </sheetData>
  <mergeCells count="54">
    <mergeCell ref="P23:T23"/>
    <mergeCell ref="U23:V23"/>
    <mergeCell ref="X23:Z23"/>
    <mergeCell ref="P24:T24"/>
    <mergeCell ref="U24:V24"/>
    <mergeCell ref="X24:Z24"/>
    <mergeCell ref="P21:T21"/>
    <mergeCell ref="U21:V21"/>
    <mergeCell ref="X21:Z21"/>
    <mergeCell ref="P22:T22"/>
    <mergeCell ref="U22:V22"/>
    <mergeCell ref="X22:Z22"/>
    <mergeCell ref="O9:T10"/>
    <mergeCell ref="U9:U10"/>
    <mergeCell ref="V9:Y9"/>
    <mergeCell ref="Z9:Z10"/>
    <mergeCell ref="O11:T20"/>
    <mergeCell ref="O5:P5"/>
    <mergeCell ref="U5:Z5"/>
    <mergeCell ref="Q7:R7"/>
    <mergeCell ref="S7:U7"/>
    <mergeCell ref="X7:Y7"/>
    <mergeCell ref="R2:T3"/>
    <mergeCell ref="U2:V2"/>
    <mergeCell ref="W2:Z3"/>
    <mergeCell ref="U3:V3"/>
    <mergeCell ref="O4:Z4"/>
    <mergeCell ref="B5:C5"/>
    <mergeCell ref="H5:M5"/>
    <mergeCell ref="E2:G3"/>
    <mergeCell ref="H2:I2"/>
    <mergeCell ref="J2:M3"/>
    <mergeCell ref="H3:I3"/>
    <mergeCell ref="B4:M4"/>
    <mergeCell ref="C22:G22"/>
    <mergeCell ref="H22:I22"/>
    <mergeCell ref="K22:M22"/>
    <mergeCell ref="D7:E7"/>
    <mergeCell ref="F7:H7"/>
    <mergeCell ref="K7:L7"/>
    <mergeCell ref="B9:G10"/>
    <mergeCell ref="H9:H10"/>
    <mergeCell ref="I9:L9"/>
    <mergeCell ref="M9:M10"/>
    <mergeCell ref="B11:G20"/>
    <mergeCell ref="C21:G21"/>
    <mergeCell ref="H21:I21"/>
    <mergeCell ref="K21:M21"/>
    <mergeCell ref="C23:G23"/>
    <mergeCell ref="H23:I23"/>
    <mergeCell ref="K23:M23"/>
    <mergeCell ref="C24:G24"/>
    <mergeCell ref="H24:I24"/>
    <mergeCell ref="K24:M24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copies="1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41</vt:i4>
      </vt:variant>
    </vt:vector>
  </HeadingPairs>
  <TitlesOfParts>
    <vt:vector size="65" baseType="lpstr">
      <vt:lpstr>PRESUP PROY 75 </vt:lpstr>
      <vt:lpstr>A.U.  PROY 75</vt:lpstr>
      <vt:lpstr>APUs PROYECTO 75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'1'!Área_de_impresión</vt:lpstr>
      <vt:lpstr>'13'!Área_de_impresión</vt:lpstr>
      <vt:lpstr>'14'!Área_de_impresión</vt:lpstr>
      <vt:lpstr>'15'!Área_de_impresión</vt:lpstr>
      <vt:lpstr>'16'!Área_de_impresión</vt:lpstr>
      <vt:lpstr>'17'!Área_de_impresión</vt:lpstr>
      <vt:lpstr>'18'!Área_de_impresión</vt:lpstr>
      <vt:lpstr>'19'!Área_de_impresión</vt:lpstr>
      <vt:lpstr>'2'!Área_de_impresión</vt:lpstr>
      <vt:lpstr>'20'!Área_de_impresión</vt:lpstr>
      <vt:lpstr>'21'!Área_de_impresión</vt:lpstr>
      <vt:lpstr>'3'!Área_de_impresión</vt:lpstr>
      <vt:lpstr>'4'!Área_de_impresión</vt:lpstr>
      <vt:lpstr>'5'!Área_de_impresión</vt:lpstr>
      <vt:lpstr>'6'!Área_de_impresión</vt:lpstr>
      <vt:lpstr>'7'!Área_de_impresión</vt:lpstr>
      <vt:lpstr>'8'!Área_de_impresión</vt:lpstr>
      <vt:lpstr>'9'!Área_de_impresión</vt:lpstr>
      <vt:lpstr>'A.U.  PROY 75'!Área_de_impresión</vt:lpstr>
      <vt:lpstr>'PRESUP PROY 75 '!Área_de_impresión</vt:lpstr>
      <vt:lpstr>'1'!Títulos_a_imprimir</vt:lpstr>
      <vt:lpstr>'10'!Títulos_a_imprimir</vt:lpstr>
      <vt:lpstr>'11'!Títulos_a_imprimir</vt:lpstr>
      <vt:lpstr>'12'!Títulos_a_imprimir</vt:lpstr>
      <vt:lpstr>'13'!Títulos_a_imprimir</vt:lpstr>
      <vt:lpstr>'14'!Títulos_a_imprimir</vt:lpstr>
      <vt:lpstr>'15'!Títulos_a_imprimir</vt:lpstr>
      <vt:lpstr>'16'!Títulos_a_imprimir</vt:lpstr>
      <vt:lpstr>'17'!Títulos_a_imprimir</vt:lpstr>
      <vt:lpstr>'18'!Títulos_a_imprimir</vt:lpstr>
      <vt:lpstr>'19'!Títulos_a_imprimir</vt:lpstr>
      <vt:lpstr>'2'!Títulos_a_imprimir</vt:lpstr>
      <vt:lpstr>'20'!Títulos_a_imprimir</vt:lpstr>
      <vt:lpstr>'21'!Títulos_a_imprimir</vt:lpstr>
      <vt:lpstr>'3'!Títulos_a_imprimir</vt:lpstr>
      <vt:lpstr>'4'!Títulos_a_imprimir</vt:lpstr>
      <vt:lpstr>'5'!Títulos_a_imprimir</vt:lpstr>
      <vt:lpstr>'6'!Títulos_a_imprimir</vt:lpstr>
      <vt:lpstr>'7'!Títulos_a_imprimir</vt:lpstr>
      <vt:lpstr>'8'!Títulos_a_imprimir</vt:lpstr>
      <vt:lpstr>'9'!Títulos_a_imprimir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Milena Marin Jaramillo</dc:creator>
  <cp:lastModifiedBy>Ruben Dario Jaramillo Villamar</cp:lastModifiedBy>
  <cp:lastPrinted>2022-12-14T21:33:03Z</cp:lastPrinted>
  <dcterms:created xsi:type="dcterms:W3CDTF">2020-02-21T18:17:11Z</dcterms:created>
  <dcterms:modified xsi:type="dcterms:W3CDTF">2022-12-21T20:44:35Z</dcterms:modified>
</cp:coreProperties>
</file>